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pavlou\Desktop\"/>
    </mc:Choice>
  </mc:AlternateContent>
  <bookViews>
    <workbookView xWindow="0" yWindow="0" windowWidth="28800" windowHeight="12300"/>
  </bookViews>
  <sheets>
    <sheet name="Υπολογισμοί" sheetId="1" r:id="rId1"/>
    <sheet name="Παράμετροι"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D32" i="1" l="1"/>
  <c r="D15" i="1"/>
  <c r="F13" i="1"/>
  <c r="N18" i="1"/>
  <c r="K30" i="2"/>
  <c r="K45" i="2" l="1"/>
  <c r="M45" i="2" s="1"/>
  <c r="N20" i="1" s="1"/>
  <c r="M41" i="2"/>
  <c r="M40" i="2"/>
  <c r="N39" i="2"/>
  <c r="N40" i="2" s="1"/>
  <c r="N41" i="2" s="1"/>
  <c r="M39" i="2"/>
  <c r="N38" i="2"/>
  <c r="M38" i="2"/>
  <c r="O38" i="2" s="1"/>
  <c r="O39" i="2" s="1"/>
  <c r="O40" i="2" s="1"/>
  <c r="O41" i="2" s="1"/>
  <c r="F26" i="1"/>
  <c r="M26" i="2"/>
  <c r="M25" i="2"/>
  <c r="M24" i="2"/>
  <c r="N23" i="2"/>
  <c r="M23" i="2"/>
  <c r="O23" i="2" s="1"/>
  <c r="O24" i="2" s="1"/>
  <c r="O25" i="2" s="1"/>
  <c r="O26" i="2" s="1"/>
  <c r="M30" i="2" l="1"/>
  <c r="N24" i="1" s="1"/>
  <c r="N24" i="2"/>
  <c r="N25" i="2" s="1"/>
  <c r="N26" i="2" s="1"/>
  <c r="N8" i="1"/>
  <c r="M11" i="2" l="1"/>
  <c r="M10" i="2"/>
  <c r="M9" i="2"/>
  <c r="O8" i="2"/>
  <c r="O9" i="2" s="1"/>
  <c r="O10" i="2" s="1"/>
  <c r="O11" i="2" s="1"/>
  <c r="N8" i="2"/>
  <c r="N9" i="2" s="1"/>
  <c r="N10" i="2" s="1"/>
  <c r="N11" i="2" s="1"/>
  <c r="M8" i="2"/>
  <c r="D33" i="1" l="1"/>
  <c r="C33" i="1"/>
  <c r="D26" i="1"/>
  <c r="D19" i="1" l="1"/>
  <c r="F19" i="1" s="1"/>
  <c r="F8" i="1"/>
  <c r="AE17" i="1"/>
  <c r="AE16" i="1"/>
  <c r="AE15" i="1"/>
  <c r="H13" i="1"/>
  <c r="G7" i="2"/>
  <c r="AE9" i="1" s="1"/>
  <c r="G6" i="2"/>
  <c r="AE8" i="1" s="1"/>
  <c r="D20" i="1" l="1"/>
  <c r="F20" i="1" s="1"/>
  <c r="F8" i="2"/>
  <c r="G8" i="2" s="1"/>
  <c r="AE10" i="1" s="1"/>
  <c r="F9" i="2" l="1"/>
  <c r="G9" i="2"/>
  <c r="AE13" i="1" s="1"/>
  <c r="F10" i="2" l="1"/>
  <c r="G10" i="2"/>
  <c r="AE14" i="1" s="1"/>
  <c r="F15" i="1" l="1"/>
  <c r="F17" i="1" s="1"/>
  <c r="H17" i="1" s="1"/>
  <c r="H19" i="1" s="1"/>
  <c r="H20" i="1" l="1"/>
  <c r="H22" i="1" s="1"/>
  <c r="H28" i="1" l="1"/>
  <c r="H32" i="1" s="1"/>
  <c r="F36" i="1"/>
  <c r="AD22" i="1" l="1"/>
  <c r="F33" i="1" s="1"/>
  <c r="H34" i="1" s="1"/>
  <c r="H35" i="1" s="1"/>
  <c r="F37" i="1" l="1"/>
  <c r="H39" i="1" l="1"/>
  <c r="H43" i="1" s="1"/>
  <c r="F49" i="1" l="1"/>
  <c r="N10" i="1"/>
  <c r="H51" i="1"/>
  <c r="N30" i="1" s="1"/>
  <c r="H48" i="1"/>
  <c r="N12" i="1"/>
  <c r="N14" i="1" l="1"/>
  <c r="K15" i="2" s="1"/>
  <c r="M15" i="2" s="1"/>
  <c r="N16" i="1" s="1"/>
  <c r="N22" i="1" s="1"/>
  <c r="N26" i="1" l="1"/>
  <c r="N28" i="1" s="1"/>
  <c r="H53" i="1"/>
</calcChain>
</file>

<file path=xl/comments1.xml><?xml version="1.0" encoding="utf-8"?>
<comments xmlns="http://schemas.openxmlformats.org/spreadsheetml/2006/main">
  <authors>
    <author>Γιώργος Κορομηλάς</author>
  </authors>
  <commentList>
    <comment ref="F6" authorId="0" shapeId="0">
      <text>
        <r>
          <rPr>
            <sz val="9"/>
            <color indexed="81"/>
            <rFont val="Tahoma"/>
            <family val="2"/>
            <charset val="161"/>
          </rPr>
          <t>Η παρούσα εφαρμογή υπολογίζει το ελάχιστο ποσό καθαρού εισοδήματος των αυτοαπασχολούμενων (ατομικών επιχειρήσεων) βάσει των διατάξεων των άρθρων 28Α, 28Β, 28Γ, 28Δ και 28Ε του Κώδικα Φορολογίας Εισοδήματος (Ν.4172/2013) όπως αυτές ισχύουν. Οι δημιουργοί και ο Οικονομικός Ταχυδρόμος (ot.gr) δεν αναλαμβάνουν την ευθύνη για οποιαδήποτε τυχόν ζημία σε οποιοδήποτε πρόσωπο ενεργεί ή απέχει από κάποια ενέργεια, ως αποτέλεσμα χρήσης αυτής της εφαρμογής. Για οποιοδήποτε συγκεκριμένο θέμα, θα πρέπει να απευθύνεστε στον αρμόδιο σύμβουλό σας</t>
        </r>
      </text>
    </comment>
    <comment ref="L6" authorId="0" shapeId="0">
      <text>
        <r>
          <rPr>
            <sz val="9"/>
            <color indexed="81"/>
            <rFont val="Tahoma"/>
            <family val="2"/>
            <charset val="161"/>
          </rPr>
          <t xml:space="preserve">Υπολογίζεται η διαφορά εισοδήματος βάσει βιβλίων και ελαχίστου ποσού καθαρού εισοδήματος όπως επίσης ο αναλογούν φόρος εισοδήματος και η διαφορά από το φόρο που αναλογεί επί του εισοδήματος βάσει βιβλίων.
</t>
        </r>
        <r>
          <rPr>
            <u/>
            <sz val="9"/>
            <color indexed="81"/>
            <rFont val="Tahoma"/>
            <family val="2"/>
            <charset val="161"/>
          </rPr>
          <t>Επισήμανση</t>
        </r>
        <r>
          <rPr>
            <sz val="9"/>
            <color indexed="81"/>
            <rFont val="Tahoma"/>
            <family val="2"/>
            <charset val="161"/>
          </rPr>
          <t xml:space="preserve"> : Η εφαρμογεί δεν διενεργεί την τελική εκκαθάριση του φόρου διότι δεν λαμβάνονται υπόψη τυχόν μειώσεις φόρου σύμφωνα με τον Κ.Φ.Ε. ούτε τυχόν λοιπά συμβεβαιούμενα ποσά</t>
        </r>
      </text>
    </comment>
    <comment ref="D8" authorId="0" shapeId="0">
      <text>
        <r>
          <rPr>
            <sz val="9"/>
            <color indexed="81"/>
            <rFont val="Tahoma"/>
            <family val="2"/>
            <charset val="161"/>
          </rPr>
          <t xml:space="preserve">Εισάγετε </t>
        </r>
        <r>
          <rPr>
            <u/>
            <sz val="9"/>
            <color indexed="81"/>
            <rFont val="Tahoma"/>
            <family val="2"/>
            <charset val="161"/>
          </rPr>
          <t>υποχρεωτικά</t>
        </r>
        <r>
          <rPr>
            <sz val="9"/>
            <color indexed="81"/>
            <rFont val="Tahoma"/>
            <family val="2"/>
            <charset val="161"/>
          </rPr>
          <t xml:space="preserve"> τα ακαθάριστα έσοδα βάσει των τηρούμενων λογιστικών αρχείων (βιβλίων και στοιχείων)</t>
        </r>
      </text>
    </comment>
    <comment ref="D9" authorId="0" shapeId="0">
      <text>
        <r>
          <rPr>
            <sz val="9"/>
            <color indexed="81"/>
            <rFont val="Tahoma"/>
            <family val="2"/>
            <charset val="161"/>
          </rPr>
          <t xml:space="preserve">Εισάγετε το μέσο όρο του ετήσιου κύκλου  εργασιών του αντίστοιχου Κωδικού Αριθμού Δραστηριότητας (Κ.Α.Δ.) της περίπτωσης ιστ’ της παραγράφου 1 του άρθρου 16 και της παραγράφου 4 του άρθρου 57 του Ν.4919/2022, στον οποίο πραγματοποιούνται τα υψηλότερα έσοδα, </t>
        </r>
        <r>
          <rPr>
            <u/>
            <sz val="9"/>
            <color indexed="81"/>
            <rFont val="Tahoma"/>
            <family val="2"/>
            <charset val="161"/>
          </rPr>
          <t>εφόσον υπερβαίνει τις 10.000,00 ευρώ</t>
        </r>
        <r>
          <rPr>
            <sz val="9"/>
            <color indexed="81"/>
            <rFont val="Tahoma"/>
            <family val="2"/>
            <charset val="161"/>
          </rPr>
          <t xml:space="preserve">. </t>
        </r>
        <r>
          <rPr>
            <u/>
            <sz val="9"/>
            <color indexed="81"/>
            <rFont val="Tahoma"/>
            <family val="2"/>
            <charset val="161"/>
          </rPr>
          <t>Επισήμανση</t>
        </r>
        <r>
          <rPr>
            <sz val="9"/>
            <color indexed="81"/>
            <rFont val="Tahoma"/>
            <family val="2"/>
            <charset val="161"/>
          </rPr>
          <t xml:space="preserve"> : Αν ο μέσος όρος του ετήσιου κύκλου εργασιών υπερβαίνει το ποσό των 10.000,00 ευρπω αλλά το πλήθος των επιτηδευματιών που υπάγονται στον συγκεκριμένο Κ.Α.Δ. δεν υπερβαίνει τους τριάντα (30) τότε </t>
        </r>
        <r>
          <rPr>
            <u/>
            <sz val="9"/>
            <color indexed="81"/>
            <rFont val="Tahoma"/>
            <family val="2"/>
            <charset val="161"/>
          </rPr>
          <t>δεν θα εισάγετε</t>
        </r>
        <r>
          <rPr>
            <sz val="9"/>
            <color indexed="81"/>
            <rFont val="Tahoma"/>
            <family val="2"/>
            <charset val="161"/>
          </rPr>
          <t xml:space="preserve"> τον μέσο όρο</t>
        </r>
      </text>
    </comment>
    <comment ref="D10" authorId="0" shapeId="0">
      <text>
        <r>
          <rPr>
            <sz val="9"/>
            <color indexed="81"/>
            <rFont val="Tahoma"/>
            <family val="2"/>
            <charset val="161"/>
          </rPr>
          <t>Εισάγετε το ποσό που αποκτήθηκε από μισθωτή εργασία ή σύνταξη</t>
        </r>
      </text>
    </comment>
    <comment ref="D11" authorId="0" shapeId="0">
      <text>
        <r>
          <rPr>
            <sz val="9"/>
            <color indexed="81"/>
            <rFont val="Tahoma"/>
            <family val="2"/>
            <charset val="161"/>
          </rPr>
          <t>Εισάγετε το ποσό που αποκτήθηκε από ατομική αγροτική επιχειρηματική δραστηριότητα</t>
        </r>
      </text>
    </comment>
    <comment ref="F14" authorId="0" shapeId="0">
      <text>
        <r>
          <rPr>
            <sz val="9"/>
            <color indexed="81"/>
            <rFont val="Tahoma"/>
            <family val="2"/>
            <charset val="161"/>
          </rPr>
          <t>Εισάγετε τα έτη άσκησης της επιχειρηματικής δρστηριότητας, από την πρώτη έναρξη, (1, 2, 3 κ.λπ.)</t>
        </r>
      </text>
    </comment>
    <comment ref="D15" authorId="0" shapeId="0">
      <text>
        <r>
          <rPr>
            <sz val="9"/>
            <color indexed="81"/>
            <rFont val="Tahoma"/>
            <family val="2"/>
            <charset val="161"/>
          </rPr>
          <t>Η προσαύξηση υπολογίζεται με 10% για τα τρία (3) έτη που έπονται της δεύτερης τριετίας από τη δήλωση έναρξης επαγγελματικής δραστηριότητας, επιπλέον 10%, επί του ποσού της τρίτης τριετίας για τα τρία (3) έτη που έπονται της δεύτερης τριετίας και επιπλέον 10%, επί του ποσού της τέταρτης τριετίας για τα επόμενα έτη</t>
        </r>
      </text>
    </comment>
    <comment ref="F16" authorId="0" shapeId="0">
      <text>
        <r>
          <rPr>
            <sz val="9"/>
            <color indexed="81"/>
            <rFont val="Tahoma"/>
            <family val="2"/>
            <charset val="161"/>
          </rPr>
          <t>Εισάγετε τις μικτές αποδοχές του υψηλότερα αμειβόμενου υπαλλήλου που απασχολείται, αναγόμενες σε ετήσια αμοιβή για πλήρη απασχόληση</t>
        </r>
      </text>
    </comment>
    <comment ref="F18" authorId="0" shapeId="0">
      <text>
        <r>
          <rPr>
            <sz val="9"/>
            <color indexed="81"/>
            <rFont val="Tahoma"/>
            <family val="2"/>
            <charset val="161"/>
          </rPr>
          <t>Εισάγετε το ετήσιο κόστος που καταβάλλει ο υπόχρεος (ατομική επιχείρηση) για τη μισθοδοσία του προσωπικού που απασχολεί</t>
        </r>
      </text>
    </comment>
    <comment ref="D20" authorId="0" shapeId="0">
      <text>
        <r>
          <rPr>
            <sz val="9"/>
            <color indexed="81"/>
            <rFont val="Tahoma"/>
            <family val="2"/>
            <charset val="161"/>
          </rPr>
          <t xml:space="preserve">Για την εφαρμογή της προσαύξησης λαμβάνεται υπόψη ο μέσος όρος του ετήσιου κύκλου εργασιών του αντίστοιχου Κ.Α.Δ. δεύτερου βαθμού του προηγούμενου φορολογικού έτους, που αφορά στους υπόχρεους που ασκούν ατομική επιχειρηματική δραστηριότητα, όπως αυτός αναρτάται στον ιστότοπο της Α.Α.Δ.Ε., εντός ενός μηνός από τη λήξη της προθεσμίας υποβολής των δηλώσεων φορολογίας εισοδήματος εκάστου έτους. Για τον προσδιορισμού του μέσου όρου δεν λαμβάνονται υπόψη οι επιτηδευματίες με μηδενικό κύκλο εργασιών. </t>
        </r>
        <r>
          <rPr>
            <i/>
            <sz val="9"/>
            <color indexed="81"/>
            <rFont val="Tahoma"/>
            <family val="2"/>
            <charset val="161"/>
          </rPr>
          <t>Ειδικά ως προς τους υπόχρεους με Κ.Α.Δ. «εκμετάλλευση καταστήματος ψιλικών ειδών γενικά (47.19.10.01)»,  «εκμετάλλευση περιπτέρου (47.19.10.02)» και «λιανικό εμπόριο προϊόντων καπνού σε εξειδικευμένα καταστήματα (47.26)», για τον προσδιορισμό του ετήσιου κύκλου εργασιών του υπόχρεου και τον προσδιορισμό του μέσου όρου του ετήσιου κύκλου εργασιών του Κ.Α.Δ. δεν λαμβάνονται υπόψη οι πωλήσεις των καπνοβιομηχανικών προϊόντων.  Για τους υπόχρεους με Κ.Α.Δ. «εκμετάλλευση καταστήματος ψιλικών ειδών γενικά (47.19.10.01)» και «εκμετάλλευση περιπτέρου (47.19.10.02)» ως μέσος όρος για την εφαρμογή της προσαύξησης λαμβάνεται υπόψη ο μέσος όρος ετήσιου κύκλου εργασιών του συνόλου των επιτηδευματιών με τους δύο αυτούς Κ.Α.Δ., χωρίς να λαμβάνονται υπόψη οι επιτηδευματίες με μηδενικό κύκλο εργασιών. Για την εύρεση του μέσου όρου ετήσιου κύκλου εργασιών των επιτηδευματιών με τους λοιπούς τεταρτοβάθμιους κωδικούς υπό τον Κ.Α.Δ. 47.19, πλην των Κ.Α.Δ. 47.19.10.01 και 47.19.10.02, δεν λαμβάνονται υπόψη οι επιτηδευματίες με Κ.Α.Δ. 47.19.10.01 και 47.19.10.02</t>
        </r>
        <r>
          <rPr>
            <sz val="9"/>
            <color indexed="81"/>
            <rFont val="Tahoma"/>
            <family val="2"/>
            <charset val="161"/>
          </rPr>
          <t>. Η προσαύξηση αυτή δεν εφαρμόζεται όταν ο Μ.Ο. του ετήσιου κύκλου εργασιών του αντίστοιχου Κ.Α.Δ. δεν υπερβαίνει τις 10.000,00 ευρώ ή όταν το πλήθος των επιτηδευματιών που υπάγονται στον συγκεκριμένο Κ.Α.Δ. δεν υπερβαίνει τους τριάντα (30)</t>
        </r>
      </text>
    </comment>
    <comment ref="F26" authorId="0" shapeId="0">
      <text>
        <r>
          <rPr>
            <sz val="9"/>
            <color indexed="81"/>
            <rFont val="Tahoma"/>
            <family val="2"/>
            <charset val="161"/>
          </rPr>
          <t>Για τους υπόχρεους που αποκτούν εισόδημα από μισθωτή εργασία ή σύνταξη ή από αγροτική επιχειρηματική δραστηριότητα, το οποίο υπολείπεται του ποσού που προσδιορίζεται, το προσδιοριζόμενο ποσό μειώνεται κατά ποσό που αντιστοιχεί στο εισόδημα που αποκτούν από τη μισθωτή εργασία, τη σύνταξη ή την αγροτική δραστηριότητα</t>
        </r>
      </text>
    </comment>
    <comment ref="D35" authorId="0" shapeId="0">
      <text>
        <r>
          <rPr>
            <sz val="9"/>
            <color indexed="81"/>
            <rFont val="Tahoma"/>
            <family val="2"/>
            <charset val="161"/>
          </rPr>
          <t xml:space="preserve">Επιλέξτε </t>
        </r>
        <r>
          <rPr>
            <u/>
            <sz val="9"/>
            <color indexed="81"/>
            <rFont val="Tahoma"/>
            <family val="2"/>
            <charset val="161"/>
          </rPr>
          <t>ΝΑΙ</t>
        </r>
        <r>
          <rPr>
            <sz val="9"/>
            <color indexed="81"/>
            <rFont val="Tahoma"/>
            <family val="2"/>
            <charset val="161"/>
          </rPr>
          <t xml:space="preserve"> στην περίπτωση που ο υπόχρεος :
</t>
        </r>
        <r>
          <rPr>
            <b/>
            <sz val="9"/>
            <color indexed="81"/>
            <rFont val="Tahoma"/>
            <family val="2"/>
            <charset val="161"/>
          </rPr>
          <t>-</t>
        </r>
        <r>
          <rPr>
            <sz val="9"/>
            <color indexed="81"/>
            <rFont val="Tahoma"/>
            <family val="2"/>
            <charset val="161"/>
          </rPr>
          <t xml:space="preserve"> Ασκεί αγροτική επιχειρηματική δραστηριότητα, ή
</t>
        </r>
        <r>
          <rPr>
            <b/>
            <sz val="9"/>
            <color indexed="81"/>
            <rFont val="Tahoma"/>
            <family val="2"/>
            <charset val="161"/>
          </rPr>
          <t>-</t>
        </r>
        <r>
          <rPr>
            <sz val="9"/>
            <color indexed="81"/>
            <rFont val="Tahoma"/>
            <family val="2"/>
            <charset val="161"/>
          </rPr>
          <t xml:space="preserve"> Αμοιβεται ως μπλοκάκι (συμβάλλεται με έως και 3 φυσικά ή νομικά πρόσωπα, ή
</t>
        </r>
        <r>
          <rPr>
            <b/>
            <sz val="9"/>
            <color indexed="81"/>
            <rFont val="Tahoma"/>
            <family val="2"/>
            <charset val="161"/>
          </rPr>
          <t>-</t>
        </r>
        <r>
          <rPr>
            <sz val="9"/>
            <color indexed="81"/>
            <rFont val="Tahoma"/>
            <family val="2"/>
            <charset val="161"/>
          </rPr>
          <t xml:space="preserve"> Είναι ασφαλιστικός διαμεσολαβητής που συμβάλλεται με έως και 2 ασφαλιστικές επιχειρήσεις και δηλώνει ως επαγγελματική έδρα την κατοικία του, ή
</t>
        </r>
        <r>
          <rPr>
            <b/>
            <sz val="9"/>
            <color indexed="81"/>
            <rFont val="Tahoma"/>
            <family val="2"/>
            <charset val="161"/>
          </rPr>
          <t>-</t>
        </r>
        <r>
          <rPr>
            <sz val="9"/>
            <color indexed="81"/>
            <rFont val="Tahoma"/>
            <family val="2"/>
            <charset val="161"/>
          </rPr>
          <t xml:space="preserve"> Παρουσιάζει αναπηρία μεγαλύτερη του 80%, ή
</t>
        </r>
        <r>
          <rPr>
            <b/>
            <sz val="9"/>
            <color indexed="81"/>
            <rFont val="Tahoma"/>
            <family val="2"/>
            <charset val="161"/>
          </rPr>
          <t>-</t>
        </r>
        <r>
          <rPr>
            <sz val="9"/>
            <color indexed="81"/>
            <rFont val="Tahoma"/>
            <family val="2"/>
            <charset val="161"/>
          </rPr>
          <t xml:space="preserve"> Διατηρεί καφενείο που βρίσκεται σε οικισμό με πληθυσμό μικρότερο των 500 κατοίκων</t>
        </r>
      </text>
    </comment>
    <comment ref="D36" authorId="0" shapeId="0">
      <text>
        <r>
          <rPr>
            <sz val="9"/>
            <color indexed="81"/>
            <rFont val="Tahoma"/>
            <family val="2"/>
            <charset val="161"/>
          </rPr>
          <t xml:space="preserve">Επιλέξτε </t>
        </r>
        <r>
          <rPr>
            <u/>
            <sz val="9"/>
            <color indexed="81"/>
            <rFont val="Tahoma"/>
            <family val="2"/>
            <charset val="161"/>
          </rPr>
          <t>ΝΑΙ</t>
        </r>
        <r>
          <rPr>
            <sz val="9"/>
            <color indexed="81"/>
            <rFont val="Tahoma"/>
            <family val="2"/>
            <charset val="161"/>
          </rPr>
          <t xml:space="preserve"> εφόσον ο υπόχρεος :
</t>
        </r>
        <r>
          <rPr>
            <b/>
            <sz val="9"/>
            <color indexed="81"/>
            <rFont val="Tahoma"/>
            <family val="2"/>
            <charset val="161"/>
          </rPr>
          <t>-</t>
        </r>
        <r>
          <rPr>
            <sz val="9"/>
            <color indexed="81"/>
            <rFont val="Tahoma"/>
            <family val="2"/>
            <charset val="161"/>
          </rPr>
          <t xml:space="preserve"> Ασκεί τη δραστηριότητά του και έχει την κύρια κατοικία του σε οικισμούς της ηπειρωτικής χώρας με πληθυσμό μικρότερο των 500 κατοίκων, ή 
</t>
        </r>
        <r>
          <rPr>
            <b/>
            <sz val="9"/>
            <color indexed="81"/>
            <rFont val="Tahoma"/>
            <family val="2"/>
            <charset val="161"/>
          </rPr>
          <t>-</t>
        </r>
        <r>
          <rPr>
            <sz val="9"/>
            <color indexed="81"/>
            <rFont val="Tahoma"/>
            <family val="2"/>
            <charset val="161"/>
          </rPr>
          <t xml:space="preserve"> Ασκεί τη δραστηριότητά του και έχει την κύρια κατοικία τουσε νησιά με πληθυσμό μικρότερο των 3.100 κατοίκων</t>
        </r>
      </text>
    </comment>
    <comment ref="D37" authorId="0" shapeId="0">
      <text>
        <r>
          <rPr>
            <sz val="9"/>
            <color indexed="81"/>
            <rFont val="Tahoma"/>
            <family val="2"/>
            <charset val="161"/>
          </rPr>
          <t xml:space="preserve">Επιλέξτε </t>
        </r>
        <r>
          <rPr>
            <u/>
            <sz val="9"/>
            <color indexed="81"/>
            <rFont val="Tahoma"/>
            <family val="2"/>
            <charset val="161"/>
          </rPr>
          <t>ΝΑΙ</t>
        </r>
        <r>
          <rPr>
            <sz val="9"/>
            <color indexed="81"/>
            <rFont val="Tahoma"/>
            <family val="2"/>
            <charset val="161"/>
          </rPr>
          <t xml:space="preserve"> στην περίπτωση που ο υπόχρεος :
</t>
        </r>
        <r>
          <rPr>
            <b/>
            <sz val="9"/>
            <color indexed="81"/>
            <rFont val="Tahoma"/>
            <family val="2"/>
            <charset val="161"/>
          </rPr>
          <t>-</t>
        </r>
        <r>
          <rPr>
            <sz val="9"/>
            <color indexed="81"/>
            <rFont val="Tahoma"/>
            <family val="2"/>
            <charset val="161"/>
          </rPr>
          <t xml:space="preserve"> Είναι πολύτεκνος, ή 
</t>
        </r>
        <r>
          <rPr>
            <b/>
            <sz val="9"/>
            <color indexed="81"/>
            <rFont val="Tahoma"/>
            <family val="2"/>
            <charset val="161"/>
          </rPr>
          <t>-</t>
        </r>
        <r>
          <rPr>
            <sz val="9"/>
            <color indexed="81"/>
            <rFont val="Tahoma"/>
            <family val="2"/>
            <charset val="161"/>
          </rPr>
          <t xml:space="preserve"> Παρουσιάζει αναπηρία ίση ή μεγαλύτερη του 67%, ή 
</t>
        </r>
        <r>
          <rPr>
            <b/>
            <sz val="9"/>
            <color indexed="81"/>
            <rFont val="Tahoma"/>
            <family val="2"/>
            <charset val="161"/>
          </rPr>
          <t>-</t>
        </r>
        <r>
          <rPr>
            <sz val="9"/>
            <color indexed="81"/>
            <rFont val="Tahoma"/>
            <family val="2"/>
            <charset val="161"/>
          </rPr>
          <t xml:space="preserve"> Είναι γονέας μονογονεϊκής οικογένειας με ανήλικα τέκνα, ή
</t>
        </r>
        <r>
          <rPr>
            <b/>
            <sz val="9"/>
            <color indexed="81"/>
            <rFont val="Tahoma"/>
            <family val="2"/>
            <charset val="161"/>
          </rPr>
          <t>-</t>
        </r>
        <r>
          <rPr>
            <sz val="9"/>
            <color indexed="81"/>
            <rFont val="Tahoma"/>
            <family val="2"/>
            <charset val="161"/>
          </rPr>
          <t xml:space="preserve"> Είναι γονέας με τέκνα με ποσοστό νοητικής ή σωματικής αναπηρίας τουλάχιστον 67%, εφόσον είναι άγαμα, διαζευγμένα ή σε χηρεία που θεωρούνται εξαρτώμενα, ή 
</t>
        </r>
        <r>
          <rPr>
            <b/>
            <sz val="9"/>
            <color indexed="81"/>
            <rFont val="Tahoma"/>
            <family val="2"/>
            <charset val="161"/>
          </rPr>
          <t>-</t>
        </r>
        <r>
          <rPr>
            <sz val="9"/>
            <color indexed="81"/>
            <rFont val="Tahoma"/>
            <family val="2"/>
            <charset val="161"/>
          </rPr>
          <t xml:space="preserve"> Είναι εκμεταλευτής ΤΑΞΙ με ποσοστό ιδιοκτησίας επί του οχήματος μικρότερη του 25%</t>
        </r>
      </text>
    </comment>
    <comment ref="D41" authorId="0" shapeId="0">
      <text>
        <r>
          <rPr>
            <sz val="9"/>
            <color indexed="81"/>
            <rFont val="Tahoma"/>
            <family val="2"/>
            <charset val="161"/>
          </rPr>
          <t xml:space="preserve">Εισάγετε τους μήνες για τους οποίους η επιχειρηματική δραστηριότητα </t>
        </r>
        <r>
          <rPr>
            <u/>
            <sz val="9"/>
            <color indexed="81"/>
            <rFont val="Tahoma"/>
            <family val="2"/>
            <charset val="161"/>
          </rPr>
          <t>περιορίστηκε</t>
        </r>
        <r>
          <rPr>
            <sz val="9"/>
            <color indexed="81"/>
            <rFont val="Tahoma"/>
            <family val="2"/>
            <charset val="161"/>
          </rPr>
          <t xml:space="preserve"> από νομοθετικές ή κανονιστικές ρυθμίσεις. Επισημαίνεται ότι σύμφωνα με τις διατάξεις της παραγράφου 7 του άρθρου 28Α του Κ.Φ.Ε. "</t>
        </r>
        <r>
          <rPr>
            <i/>
            <sz val="9"/>
            <color indexed="81"/>
            <rFont val="Tahoma"/>
            <family val="2"/>
            <charset val="161"/>
          </rPr>
          <t xml:space="preserve">όταν οι επαγγελματικές δραστηριότητες του υπόχρεου περιορίζονται χρονικά από νομοθετικές και κανονιστικές ρυθμίσεις που περιορίζουν την άσκηση της δραστηριότητας εντός του φορολογικού έτους, το τεκμήριο </t>
        </r>
        <r>
          <rPr>
            <i/>
            <u/>
            <sz val="9"/>
            <color indexed="81"/>
            <rFont val="Tahoma"/>
            <family val="2"/>
            <charset val="161"/>
          </rPr>
          <t>ισχύει αναλογικά</t>
        </r>
        <r>
          <rPr>
            <i/>
            <sz val="9"/>
            <color indexed="81"/>
            <rFont val="Tahoma"/>
            <family val="2"/>
            <charset val="161"/>
          </rPr>
          <t xml:space="preserve"> για το χρονικό διάστημα κατά το οποίο οι δραστηριότητες αυτές επιτρέπονται</t>
        </r>
        <r>
          <rPr>
            <sz val="9"/>
            <color indexed="81"/>
            <rFont val="Tahoma"/>
            <family val="2"/>
            <charset val="161"/>
          </rPr>
          <t>".</t>
        </r>
      </text>
    </comment>
    <comment ref="F47" authorId="0" shapeId="0">
      <text>
        <r>
          <rPr>
            <sz val="9"/>
            <color indexed="81"/>
            <rFont val="Tahoma"/>
            <family val="2"/>
            <charset val="161"/>
          </rPr>
          <t>Εισάγετε το ποσό του φορολογητέου εισοδήματος από την ατομική επιχειρηματική δραστηριότητα βάσει λογιστικών αρχείων (βιβλίων και στοιχείων), μετά τη φορολογική αναμόρφωση. Σε περίπτωση ζημιάς αναγράφεται το ποσό με αρνητικό πρόσημο (π.χ. -10.000)</t>
        </r>
      </text>
    </comment>
  </commentList>
</comments>
</file>

<file path=xl/comments2.xml><?xml version="1.0" encoding="utf-8"?>
<comments xmlns="http://schemas.openxmlformats.org/spreadsheetml/2006/main">
  <authors>
    <author>Γιώργος Κορομηλάς</author>
  </authors>
  <commentList>
    <comment ref="D4" authorId="0" shapeId="0">
      <text>
        <r>
          <rPr>
            <sz val="9"/>
            <color indexed="81"/>
            <rFont val="Tahoma"/>
            <family val="2"/>
            <charset val="161"/>
          </rPr>
          <t>Εισάγετε το ετήσιο ποσό του μικτού κατώτατου μισθού των άρθρων 134 του Κώδικα Ατομικού Εργατικού Δικαίου (Π.Δ.80/2022) και 103 του Ν.4172/2013, όπως ισχύει κατά την τελευταία ημέρα του αντίστοιχου φορολογικού έτους</t>
        </r>
      </text>
    </comment>
  </commentList>
</comments>
</file>

<file path=xl/sharedStrings.xml><?xml version="1.0" encoding="utf-8"?>
<sst xmlns="http://schemas.openxmlformats.org/spreadsheetml/2006/main" count="136" uniqueCount="103">
  <si>
    <t>Ετήσιος κατώτατος μισθός</t>
  </si>
  <si>
    <t>Μέγιστο ποσό τεκμαρτού εισοδήματος</t>
  </si>
  <si>
    <t>Έτη άσκησης επιχειρηματικής δραστηριότητας</t>
  </si>
  <si>
    <t>1η (1 έως 3)</t>
  </si>
  <si>
    <t>Τριετίες / Ετήσιος κατώτατος μισθός με τριετίες</t>
  </si>
  <si>
    <t>Ετήσιο κόστος μισθοδοσίας</t>
  </si>
  <si>
    <t>Προσαύξηση λόγω μισθοδοσίας</t>
  </si>
  <si>
    <t>Προσαύξηση κόστους μισθοδοσίας</t>
  </si>
  <si>
    <t>Ετήσια ακαθάριστα έσοδα</t>
  </si>
  <si>
    <t>Μ/Ο ετησίου κύκλου εργασιών αντιστοίχου Κ.Α.Δ.</t>
  </si>
  <si>
    <t>Προσαύξηση λόγω ακαθαρίστων εσόδων</t>
  </si>
  <si>
    <t>Bαση υπολογισμού</t>
  </si>
  <si>
    <t>2η (4 έως 6)</t>
  </si>
  <si>
    <t>3η (7 έως 9)</t>
  </si>
  <si>
    <t>4η (10 έως 12)</t>
  </si>
  <si>
    <t>5η (13 και άνω)</t>
  </si>
  <si>
    <t>Πρώτη τριετία (1ο έως και 3ο έτος)</t>
  </si>
  <si>
    <t>Δεύτερη τριετία (4ο έως και 6ο έτος</t>
  </si>
  <si>
    <t>Τρίτη τριετία (7ο έως και 9ο έτος)</t>
  </si>
  <si>
    <t>Τέταρτη τριετία (10ο έως και 12ο έτος)</t>
  </si>
  <si>
    <t>Πέμπτη και επόμενες τριετίες (13ο και άνω έτος)</t>
  </si>
  <si>
    <t>1η</t>
  </si>
  <si>
    <t>2η</t>
  </si>
  <si>
    <t>3η</t>
  </si>
  <si>
    <t>4η</t>
  </si>
  <si>
    <t>5η +</t>
  </si>
  <si>
    <t>ΝΑΙ</t>
  </si>
  <si>
    <t>ΟΧΙ</t>
  </si>
  <si>
    <t>Μείωση λόγω τόπου άσκησης δραστηριότητας</t>
  </si>
  <si>
    <t>Ετήσιες αποδοχές υψηλότερα αμοιβόμενου υπαλλήλου</t>
  </si>
  <si>
    <t>Εισόδημα</t>
  </si>
  <si>
    <t>Φόρος</t>
  </si>
  <si>
    <t>Ποσοστό υπολογισμού απαιτούμενων δαπανών</t>
  </si>
  <si>
    <t>Κλιμάκιο</t>
  </si>
  <si>
    <t>κλιμακίου</t>
  </si>
  <si>
    <t>Σύνολο</t>
  </si>
  <si>
    <t>εισοδήματος</t>
  </si>
  <si>
    <t>φόρου</t>
  </si>
  <si>
    <t>Συντελεστής</t>
  </si>
  <si>
    <t>%</t>
  </si>
  <si>
    <t>εισοδ'ηματος</t>
  </si>
  <si>
    <t>Προσδιορισμός Φ.Ε. (τελικό φορολογητέο ποσό)</t>
  </si>
  <si>
    <t>Προσδιορισμός Φ.Ε. (μισθωτή εργασία &amp; επιχειρηματική δραστηριότητα)</t>
  </si>
  <si>
    <t>Προσδιορισμός Φ.Ε. (αγροτική επιχειρηματική δραστηριότητα)</t>
  </si>
  <si>
    <t>Προσαύξηση λόγω υπέρβασης μέσου όρου Κ.Α.Δ.</t>
  </si>
  <si>
    <t>Μείωση υπόχρεων πολυτέκνων ή με αναπηρία ποσοστου 67% και άνω κ.λπ.</t>
  </si>
  <si>
    <t>Ελάχιστο ποσό καθαρού εισοδήματος</t>
  </si>
  <si>
    <t>Διαφορά εισοδήματος</t>
  </si>
  <si>
    <t>Φορολογητέο εισόδημα από αγροτική επιχ. δραστηριότητα</t>
  </si>
  <si>
    <t>Ποσοστό φορολογικής επιβάρυνσης</t>
  </si>
  <si>
    <r>
      <rPr>
        <u/>
        <sz val="11"/>
        <color rgb="FF002060"/>
        <rFont val="Trebuchet MS"/>
        <family val="2"/>
        <charset val="161"/>
      </rPr>
      <t>Σύνολο</t>
    </r>
    <r>
      <rPr>
        <sz val="11"/>
        <color rgb="FF002060"/>
        <rFont val="Trebuchet MS"/>
        <family val="2"/>
        <charset val="161"/>
      </rPr>
      <t xml:space="preserve"> αναλογούντος φόρου εισοδήματος</t>
    </r>
  </si>
  <si>
    <r>
      <t xml:space="preserve">Απαιτούμενες δαπάνες με </t>
    </r>
    <r>
      <rPr>
        <u/>
        <sz val="11"/>
        <color rgb="FF002060"/>
        <rFont val="Trebuchet MS"/>
        <family val="2"/>
        <charset val="161"/>
      </rPr>
      <t>ηλεκτρονικά</t>
    </r>
    <r>
      <rPr>
        <sz val="11"/>
        <color rgb="FF002060"/>
        <rFont val="Trebuchet MS"/>
        <family val="2"/>
        <charset val="161"/>
      </rPr>
      <t xml:space="preserve"> μέσα πληρωμής</t>
    </r>
  </si>
  <si>
    <r>
      <t>Καθαρό εισόδημα βάσει βιβλίων (</t>
    </r>
    <r>
      <rPr>
        <i/>
        <sz val="11"/>
        <color rgb="FF002060"/>
        <rFont val="Trebuchet MS"/>
        <family val="2"/>
        <charset val="161"/>
      </rPr>
      <t>επιχειρ. δραστηριότητα</t>
    </r>
    <r>
      <rPr>
        <sz val="11"/>
        <color rgb="FF002060"/>
        <rFont val="Trebuchet MS"/>
        <family val="2"/>
        <charset val="161"/>
      </rPr>
      <t>)</t>
    </r>
  </si>
  <si>
    <r>
      <t xml:space="preserve">Φορολογητέο εισόδημα </t>
    </r>
    <r>
      <rPr>
        <i/>
        <sz val="11"/>
        <color rgb="FF002060"/>
        <rFont val="Trebuchet MS"/>
        <family val="2"/>
        <charset val="161"/>
      </rPr>
      <t>(επιχ. δραστ. &amp; μισθωτή εργασία</t>
    </r>
    <r>
      <rPr>
        <sz val="11"/>
        <color rgb="FF002060"/>
        <rFont val="Trebuchet MS"/>
        <family val="2"/>
        <charset val="161"/>
      </rPr>
      <t>)</t>
    </r>
  </si>
  <si>
    <r>
      <t>Αναλογούν φόρος εισοδήματος (</t>
    </r>
    <r>
      <rPr>
        <i/>
        <sz val="11"/>
        <color rgb="FF002060"/>
        <rFont val="Trebuchet MS"/>
        <family val="2"/>
        <charset val="161"/>
      </rPr>
      <t>επιχ. δραστ. &amp; μισθ. εργ</t>
    </r>
    <r>
      <rPr>
        <sz val="11"/>
        <color rgb="FF002060"/>
        <rFont val="Trebuchet MS"/>
        <family val="2"/>
        <charset val="161"/>
      </rPr>
      <t>.)</t>
    </r>
  </si>
  <si>
    <r>
      <t>Αναλογούν φόρος εισοδήματος (</t>
    </r>
    <r>
      <rPr>
        <i/>
        <sz val="11"/>
        <color rgb="FF002060"/>
        <rFont val="Trebuchet MS"/>
        <family val="2"/>
        <charset val="161"/>
      </rPr>
      <t>αγροτική επιχ. δραστηρ</t>
    </r>
    <r>
      <rPr>
        <sz val="11"/>
        <color rgb="FF002060"/>
        <rFont val="Trebuchet MS"/>
        <family val="2"/>
        <charset val="161"/>
      </rPr>
      <t>.)</t>
    </r>
  </si>
  <si>
    <r>
      <t>Σύνολο αναλογούντος φόρου εισοδήματος (</t>
    </r>
    <r>
      <rPr>
        <i/>
        <sz val="11"/>
        <color rgb="FF002060"/>
        <rFont val="Trebuchet MS"/>
        <family val="2"/>
        <charset val="161"/>
      </rPr>
      <t>παλιές διατάξεις</t>
    </r>
    <r>
      <rPr>
        <sz val="11"/>
        <color rgb="FF002060"/>
        <rFont val="Trebuchet MS"/>
        <family val="2"/>
        <charset val="161"/>
      </rPr>
      <t>)</t>
    </r>
  </si>
  <si>
    <r>
      <t>Εισόδημα από μισθωτή εργασία ή σύνταξη (</t>
    </r>
    <r>
      <rPr>
        <i/>
        <sz val="11"/>
        <color rgb="FF002060"/>
        <rFont val="Trebuchet MS"/>
        <family val="2"/>
        <charset val="161"/>
      </rPr>
      <t>φορολογητέο</t>
    </r>
    <r>
      <rPr>
        <sz val="11"/>
        <color rgb="FF002060"/>
        <rFont val="Trebuchet MS"/>
        <family val="2"/>
        <charset val="161"/>
      </rPr>
      <t>)</t>
    </r>
  </si>
  <si>
    <r>
      <t>Εισόδημα από αγροτική επιχειρηματική δραστηριότητα (</t>
    </r>
    <r>
      <rPr>
        <i/>
        <sz val="11"/>
        <color rgb="FF002060"/>
        <rFont val="Trebuchet MS"/>
        <family val="2"/>
        <charset val="161"/>
      </rPr>
      <t>φορολογητέο</t>
    </r>
    <r>
      <rPr>
        <sz val="11"/>
        <color rgb="FF002060"/>
        <rFont val="Trebuchet MS"/>
        <family val="2"/>
        <charset val="161"/>
      </rPr>
      <t>)</t>
    </r>
  </si>
  <si>
    <t>Αρχικό ποσό ετησίου καθαρού εισοδήματος</t>
  </si>
  <si>
    <t>Ι. Δεδομένα / Προσδιορισμός αρχικού ποσού</t>
  </si>
  <si>
    <r>
      <t xml:space="preserve">Εισοδήματα που </t>
    </r>
    <r>
      <rPr>
        <u/>
        <sz val="11"/>
        <color rgb="FF002060"/>
        <rFont val="Trebuchet MS"/>
        <family val="2"/>
        <charset val="161"/>
      </rPr>
      <t>μειώνουν</t>
    </r>
    <r>
      <rPr>
        <sz val="11"/>
        <color rgb="FF002060"/>
        <rFont val="Trebuchet MS"/>
        <family val="2"/>
        <charset val="161"/>
      </rPr>
      <t xml:space="preserve"> το ελάχιστο ποσό καθαρού εισοδήματος</t>
    </r>
  </si>
  <si>
    <r>
      <t>ΙΙ. Μειώσεις λόγω εισοδημάτων (</t>
    </r>
    <r>
      <rPr>
        <b/>
        <i/>
        <sz val="11"/>
        <color theme="0"/>
        <rFont val="Trebuchet MS"/>
        <family val="2"/>
        <charset val="161"/>
      </rPr>
      <t>μισθωτή εργασία, συντάξεις, αγροτικά</t>
    </r>
    <r>
      <rPr>
        <b/>
        <sz val="11"/>
        <color theme="0"/>
        <rFont val="Trebuchet MS"/>
        <family val="2"/>
        <charset val="161"/>
      </rPr>
      <t>)</t>
    </r>
  </si>
  <si>
    <r>
      <t>Μη εφαρμογή (</t>
    </r>
    <r>
      <rPr>
        <i/>
        <u/>
        <sz val="11"/>
        <color rgb="FF002060"/>
        <rFont val="Trebuchet MS"/>
        <family val="2"/>
        <charset val="161"/>
      </rPr>
      <t>αναπηρία 80% και άνω, μπλοκάκια, αγρότες</t>
    </r>
    <r>
      <rPr>
        <u/>
        <sz val="11"/>
        <color rgb="FF002060"/>
        <rFont val="Trebuchet MS"/>
        <family val="2"/>
        <charset val="161"/>
      </rPr>
      <t>)</t>
    </r>
  </si>
  <si>
    <r>
      <t>Υπόλοιπο (</t>
    </r>
    <r>
      <rPr>
        <i/>
        <sz val="11"/>
        <color rgb="FF002060"/>
        <rFont val="Trebuchet MS"/>
        <family val="2"/>
        <charset val="161"/>
      </rPr>
      <t>μετά τη μείωση τετάρτου ή πέμπτου έτους</t>
    </r>
    <r>
      <rPr>
        <sz val="11"/>
        <color rgb="FF002060"/>
        <rFont val="Trebuchet MS"/>
        <family val="2"/>
        <charset val="161"/>
      </rPr>
      <t>)</t>
    </r>
  </si>
  <si>
    <r>
      <t>Μη εφαρμογή (τ</t>
    </r>
    <r>
      <rPr>
        <i/>
        <u/>
        <sz val="11"/>
        <color rgb="FF002060"/>
        <rFont val="Trebuchet MS"/>
        <family val="2"/>
        <charset val="161"/>
      </rPr>
      <t>ρία πρώτα έτη από την πρώτη έναρξη δραστηριότητας</t>
    </r>
    <r>
      <rPr>
        <u/>
        <sz val="11"/>
        <color rgb="FF002060"/>
        <rFont val="Trebuchet MS"/>
        <family val="2"/>
        <charset val="161"/>
      </rPr>
      <t>)</t>
    </r>
  </si>
  <si>
    <r>
      <t>Ελάχιστο ποσό καθαρού εισοδήματος (</t>
    </r>
    <r>
      <rPr>
        <i/>
        <sz val="11"/>
        <color rgb="FF002060"/>
        <rFont val="Trebuchet MS"/>
        <family val="2"/>
        <charset val="161"/>
      </rPr>
      <t>μετά τις λοιπές μειώσεις</t>
    </r>
    <r>
      <rPr>
        <sz val="11"/>
        <color rgb="FF002060"/>
        <rFont val="Trebuchet MS"/>
        <family val="2"/>
        <charset val="161"/>
      </rPr>
      <t>)</t>
    </r>
  </si>
  <si>
    <r>
      <t>Φορολογητέο εισόδημα από επιχειρηματική δραστηριότητα (</t>
    </r>
    <r>
      <rPr>
        <i/>
        <sz val="11"/>
        <color rgb="FF002060"/>
        <rFont val="Trebuchet MS"/>
        <family val="2"/>
        <charset val="161"/>
      </rPr>
      <t>βάσει βιβλίων</t>
    </r>
    <r>
      <rPr>
        <sz val="11"/>
        <color rgb="FF002060"/>
        <rFont val="Trebuchet MS"/>
        <family val="2"/>
        <charset val="161"/>
      </rPr>
      <t>)</t>
    </r>
  </si>
  <si>
    <t>IV. Συνολικό φορολογητέο εισόδημα</t>
  </si>
  <si>
    <r>
      <t>Τελικό συνολικο φορολογητέο εισόδημα (</t>
    </r>
    <r>
      <rPr>
        <i/>
        <sz val="11"/>
        <color rgb="FF002060"/>
        <rFont val="Trebuchet MS"/>
        <family val="2"/>
        <charset val="161"/>
      </rPr>
      <t>από όλες τις πηγές</t>
    </r>
    <r>
      <rPr>
        <sz val="11"/>
        <color rgb="FF002060"/>
        <rFont val="Trebuchet MS"/>
        <family val="2"/>
        <charset val="161"/>
      </rPr>
      <t>)</t>
    </r>
  </si>
  <si>
    <t>Προσδιορισμός ελάχιστου ποσού καθαρού εισοδήματος αυτοαπασχολούμενων βάσει των διατάξεων των άρθρων 28Α, 28Β, 28Γ, 28Δ και 28Ε του Ν.4172/2013 (Κ.Φ.Ε.)</t>
  </si>
  <si>
    <t>Μέγιστο ποσό δαπανών</t>
  </si>
  <si>
    <r>
      <rPr>
        <u/>
        <sz val="11"/>
        <color rgb="FF002060"/>
        <rFont val="Trebuchet MS"/>
        <family val="2"/>
        <charset val="161"/>
      </rPr>
      <t>Διαφορά</t>
    </r>
    <r>
      <rPr>
        <sz val="11"/>
        <color rgb="FF002060"/>
        <rFont val="Trebuchet MS"/>
        <family val="2"/>
        <charset val="161"/>
      </rPr>
      <t xml:space="preserve"> φόρου εισοδήματος</t>
    </r>
  </si>
  <si>
    <t>Οικονομικός Ταχυδρόμος (ot.gr) - Copyright © 2023/2024 Γιώργος Κορομηλάς, Tax Advisors I.K.E., Μηχανογραφική Λογιστικών Γραφείων Ο.Ε. - Vers. 1.1.2</t>
  </si>
  <si>
    <r>
      <t>Περιορισμός άσκησης επιχειρηματικής δραστηριότητας (</t>
    </r>
    <r>
      <rPr>
        <i/>
        <sz val="11"/>
        <color rgb="FF002060"/>
        <rFont val="Trebuchet MS"/>
        <family val="2"/>
        <charset val="161"/>
      </rPr>
      <t>σε μήνες</t>
    </r>
    <r>
      <rPr>
        <sz val="11"/>
        <color rgb="FF002060"/>
        <rFont val="Trebuchet MS"/>
        <family val="2"/>
        <charset val="161"/>
      </rPr>
      <t>)</t>
    </r>
  </si>
  <si>
    <t>ΙΙΙ. Μη εφαρμογή του τεκμηριου / Λοιπές μειώσεις</t>
  </si>
  <si>
    <r>
      <rPr>
        <u/>
        <sz val="11"/>
        <color rgb="FF002060"/>
        <rFont val="Trebuchet MS"/>
        <family val="2"/>
        <charset val="161"/>
      </rPr>
      <t>Αναλογούν</t>
    </r>
    <r>
      <rPr>
        <sz val="11"/>
        <color rgb="FF002060"/>
        <rFont val="Trebuchet MS"/>
        <family val="2"/>
        <charset val="161"/>
      </rPr>
      <t xml:space="preserve"> φόρος εισοδήματος (</t>
    </r>
    <r>
      <rPr>
        <i/>
        <sz val="11"/>
        <color rgb="FF002060"/>
        <rFont val="Trebuchet MS"/>
        <family val="2"/>
        <charset val="161"/>
      </rPr>
      <t>από όλες τις πηγές</t>
    </r>
    <r>
      <rPr>
        <sz val="11"/>
        <color rgb="FF002060"/>
        <rFont val="Trebuchet MS"/>
        <family val="2"/>
        <charset val="161"/>
      </rPr>
      <t>)</t>
    </r>
  </si>
  <si>
    <r>
      <t xml:space="preserve">Διαφορά εισοδήματος, </t>
    </r>
    <r>
      <rPr>
        <b/>
        <u/>
        <sz val="11"/>
        <color theme="0"/>
        <rFont val="Trebuchet MS"/>
        <family val="2"/>
        <charset val="161"/>
      </rPr>
      <t>αναλογούν</t>
    </r>
    <r>
      <rPr>
        <b/>
        <sz val="11"/>
        <color theme="0"/>
        <rFont val="Trebuchet MS"/>
        <family val="2"/>
        <charset val="161"/>
      </rPr>
      <t xml:space="preserve"> φόρος &amp; διαφορές φόρου</t>
    </r>
  </si>
  <si>
    <t>Μέγιστο ποσό περ. β' παρ. 2 αρ. 28Α Κ.Φ.Ε.</t>
  </si>
  <si>
    <t>Μέγιστο ποσό περ. α' παρ. 2 αρ. 28Α Κ.Φ.Ε.</t>
  </si>
  <si>
    <r>
      <t>Ελάχιστο ποσό καθαρού εισοδήματος (</t>
    </r>
    <r>
      <rPr>
        <i/>
        <sz val="11"/>
        <color rgb="FF002060"/>
        <rFont val="Trebuchet MS"/>
        <family val="2"/>
        <charset val="161"/>
      </rPr>
      <t>μετά τον υπολογισμό τυχόν περιορισμών</t>
    </r>
    <r>
      <rPr>
        <sz val="11"/>
        <color rgb="FF002060"/>
        <rFont val="Trebuchet MS"/>
        <family val="2"/>
        <charset val="161"/>
      </rPr>
      <t>)</t>
    </r>
  </si>
  <si>
    <r>
      <t>Ελάχιστο ποσό καθαρού εισοδήματος (</t>
    </r>
    <r>
      <rPr>
        <i/>
        <sz val="11"/>
        <color rgb="FF002060"/>
        <rFont val="Trebuchet MS"/>
        <family val="2"/>
        <charset val="161"/>
      </rPr>
      <t>μετά τις μειώσεις λοιπών εισοδημάτων</t>
    </r>
    <r>
      <rPr>
        <sz val="11"/>
        <color rgb="FF002060"/>
        <rFont val="Trebuchet MS"/>
        <family val="2"/>
        <charset val="161"/>
      </rPr>
      <t>)</t>
    </r>
  </si>
  <si>
    <t>Περί της εφαρμογής</t>
  </si>
  <si>
    <t>Δεν μπορεί να υπερβαίνει τις 50.000,00 ευρώ</t>
  </si>
  <si>
    <t>ê</t>
  </si>
  <si>
    <t>Κατώτατος μισθός ή μικτές αποδοχές υψηλότερα αμοιβόμενου υπαλλήλου</t>
  </si>
  <si>
    <t>Δεν μπορεί να υπερβαίνει τις 30.000,00 ευρώ</t>
  </si>
  <si>
    <t>Πλέον</t>
  </si>
  <si>
    <t>Δεν μπορεί να υπερβαίνει τις 15.000,00 ευρώ</t>
  </si>
  <si>
    <t xml:space="preserve">Ποσοστό 10% ετήσιου κόστους μισθοδοσίας </t>
  </si>
  <si>
    <t></t>
  </si>
  <si>
    <t xml:space="preserve">Ποσοστό 5% επί του ποσού, κατά το οποίο ο κύκλος εργασιών </t>
  </si>
  <si>
    <t xml:space="preserve"> υπερβαίνει τον μέσο ετήσιο κύκλο εργασιών</t>
  </si>
  <si>
    <t>Μείον</t>
  </si>
  <si>
    <t></t>
  </si>
  <si>
    <t></t>
  </si>
  <si>
    <t>Τρόπος προσδιορισμού ελαχίστου ποσού καθαρού εισοδήματος</t>
  </si>
  <si>
    <t>Προβλεπόμενες μειώσεις</t>
  </si>
  <si>
    <t>Εισοδήματα από μισθωτή εργασία, συντάξεις, αγροτική επιχειρηματική</t>
  </si>
  <si>
    <t>δραστηριοτητα, μειωσεις 2/3 και1/3 λόγω ετών λειτουργίας, μειώσεις λόγω</t>
  </si>
  <si>
    <t>τόπου άσκησης δραστηριότητας ή λόγω αναπηρίας ή λόγω μονογονεϊκής</t>
  </si>
  <si>
    <t>οικογένειας με ανήλικα τέκνα ή τέκνων με αναπηρία 67% και άνω που είναι</t>
  </si>
  <si>
    <t>εξαρτώμενα ή εκμεταλλευτές ΤΑΞΙ με ποσοστό ιδιοκτησίας έως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</si>
</sst>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Trebuchet MS"/>
      <family val="2"/>
      <charset val="161"/>
    </font>
    <font>
      <sz val="11"/>
      <color rgb="FF002060"/>
      <name val="Trebuchet MS"/>
      <family val="2"/>
      <charset val="161"/>
    </font>
    <font>
      <b/>
      <sz val="11"/>
      <color theme="0"/>
      <name val="Trebuchet MS"/>
      <family val="2"/>
      <charset val="161"/>
    </font>
    <font>
      <sz val="11"/>
      <color theme="0"/>
      <name val="Trebuchet MS"/>
      <family val="2"/>
      <charset val="161"/>
    </font>
    <font>
      <sz val="9"/>
      <color indexed="81"/>
      <name val="Tahoma"/>
      <family val="2"/>
      <charset val="161"/>
    </font>
    <font>
      <b/>
      <sz val="9"/>
      <color indexed="81"/>
      <name val="Tahoma"/>
      <family val="2"/>
      <charset val="161"/>
    </font>
    <font>
      <sz val="11"/>
      <color theme="0" tint="-4.9989318521683403E-2"/>
      <name val="Trebuchet MS"/>
      <family val="2"/>
      <charset val="161"/>
    </font>
    <font>
      <b/>
      <sz val="10.5"/>
      <color theme="0" tint="-4.9989318521683403E-2"/>
      <name val="Trebuchet MS"/>
      <family val="2"/>
      <charset val="161"/>
    </font>
    <font>
      <u/>
      <sz val="11"/>
      <color rgb="FF002060"/>
      <name val="Trebuchet MS"/>
      <family val="2"/>
      <charset val="161"/>
    </font>
    <font>
      <i/>
      <sz val="11"/>
      <color rgb="FF002060"/>
      <name val="Trebuchet MS"/>
      <family val="2"/>
      <charset val="161"/>
    </font>
    <font>
      <b/>
      <i/>
      <sz val="11"/>
      <color theme="0"/>
      <name val="Trebuchet MS"/>
      <family val="2"/>
      <charset val="161"/>
    </font>
    <font>
      <i/>
      <u/>
      <sz val="11"/>
      <color rgb="FF002060"/>
      <name val="Trebuchet MS"/>
      <family val="2"/>
      <charset val="161"/>
    </font>
    <font>
      <b/>
      <sz val="14"/>
      <color theme="0"/>
      <name val="Trebuchet MS"/>
      <family val="2"/>
      <charset val="161"/>
    </font>
    <font>
      <sz val="13.5"/>
      <color rgb="FF002060"/>
      <name val="Trebuchet MS"/>
      <family val="2"/>
      <charset val="161"/>
    </font>
    <font>
      <u/>
      <sz val="9"/>
      <color indexed="81"/>
      <name val="Tahoma"/>
      <family val="2"/>
      <charset val="161"/>
    </font>
    <font>
      <i/>
      <sz val="9"/>
      <color indexed="81"/>
      <name val="Tahoma"/>
      <family val="2"/>
      <charset val="161"/>
    </font>
    <font>
      <i/>
      <u/>
      <sz val="9"/>
      <color indexed="81"/>
      <name val="Tahoma"/>
      <family val="2"/>
      <charset val="161"/>
    </font>
    <font>
      <b/>
      <u/>
      <sz val="11"/>
      <color theme="0"/>
      <name val="Trebuchet MS"/>
      <family val="2"/>
      <charset val="161"/>
    </font>
    <font>
      <i/>
      <sz val="11"/>
      <color rgb="FF0070C0"/>
      <name val="Trebuchet MS"/>
      <family val="2"/>
      <charset val="161"/>
    </font>
    <font>
      <sz val="11"/>
      <color rgb="FF00B0F0"/>
      <name val="Wingdings"/>
      <charset val="2"/>
    </font>
    <font>
      <sz val="11"/>
      <color rgb="FF00B0F0"/>
      <name val="Trebuchet MS"/>
      <family val="2"/>
      <charset val="161"/>
    </font>
    <font>
      <b/>
      <sz val="11"/>
      <color rgb="FF00B0F0"/>
      <name val="Trebuchet MS"/>
      <family val="2"/>
      <charset val="161"/>
    </font>
    <font>
      <b/>
      <sz val="11"/>
      <color rgb="FF00B0F0"/>
      <name val="Wingdings"/>
      <charset val="2"/>
    </font>
    <font>
      <b/>
      <u/>
      <sz val="11"/>
      <color rgb="FF00B0F0"/>
      <name val="Trebuchet MS"/>
      <family val="2"/>
      <charset val="161"/>
    </font>
  </fonts>
  <fills count="11">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8" tint="0.59999389629810485"/>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DEFE7"/>
        <bgColor indexed="64"/>
      </patternFill>
    </fill>
  </fills>
  <borders count="25">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bottom style="dotted">
        <color rgb="FF002060"/>
      </bottom>
      <diagonal/>
    </border>
    <border>
      <left/>
      <right/>
      <top style="dotted">
        <color rgb="FF002060"/>
      </top>
      <bottom/>
      <diagonal/>
    </border>
    <border>
      <left/>
      <right/>
      <top/>
      <bottom style="thick">
        <color rgb="FF002060"/>
      </bottom>
      <diagonal/>
    </border>
    <border>
      <left/>
      <right/>
      <top style="dotted">
        <color rgb="FF002060"/>
      </top>
      <bottom style="dotted">
        <color rgb="FF002060"/>
      </bottom>
      <diagonal/>
    </border>
    <border>
      <left/>
      <right/>
      <top style="thick">
        <color rgb="FF00B0F0"/>
      </top>
      <bottom/>
      <diagonal/>
    </border>
    <border>
      <left/>
      <right/>
      <top style="thin">
        <color rgb="FF00B0F0"/>
      </top>
      <bottom style="thin">
        <color rgb="FF00B0F0"/>
      </bottom>
      <diagonal/>
    </border>
    <border>
      <left/>
      <right/>
      <top style="medium">
        <color rgb="FF0070C0"/>
      </top>
      <bottom style="medium">
        <color rgb="FF0070C0"/>
      </bottom>
      <diagonal/>
    </border>
  </borders>
  <cellStyleXfs count="1">
    <xf numFmtId="0" fontId="0" fillId="0" borderId="0"/>
  </cellStyleXfs>
  <cellXfs count="94">
    <xf numFmtId="0" fontId="0" fillId="0" borderId="0" xfId="0"/>
    <xf numFmtId="4" fontId="0" fillId="2" borderId="1" xfId="0" applyNumberFormat="1" applyFill="1" applyBorder="1" applyProtection="1">
      <protection hidden="1"/>
    </xf>
    <xf numFmtId="4" fontId="0" fillId="2" borderId="2" xfId="0" applyNumberFormat="1" applyFill="1" applyBorder="1" applyProtection="1">
      <protection hidden="1"/>
    </xf>
    <xf numFmtId="4" fontId="0" fillId="2" borderId="3" xfId="0" applyNumberFormat="1" applyFill="1" applyBorder="1" applyProtection="1">
      <protection hidden="1"/>
    </xf>
    <xf numFmtId="4" fontId="0" fillId="2" borderId="4" xfId="0" applyNumberFormat="1" applyFill="1" applyBorder="1" applyProtection="1">
      <protection hidden="1"/>
    </xf>
    <xf numFmtId="4" fontId="0" fillId="2" borderId="5" xfId="0" applyNumberFormat="1" applyFill="1" applyBorder="1" applyProtection="1">
      <protection hidden="1"/>
    </xf>
    <xf numFmtId="4" fontId="0" fillId="2" borderId="0" xfId="0" applyNumberFormat="1" applyFill="1" applyProtection="1">
      <protection hidden="1"/>
    </xf>
    <xf numFmtId="4" fontId="0" fillId="2" borderId="6" xfId="0" applyNumberFormat="1" applyFill="1" applyBorder="1" applyProtection="1">
      <protection hidden="1"/>
    </xf>
    <xf numFmtId="4" fontId="0" fillId="2" borderId="7" xfId="0" applyNumberFormat="1" applyFill="1" applyBorder="1" applyProtection="1">
      <protection hidden="1"/>
    </xf>
    <xf numFmtId="4" fontId="0" fillId="2" borderId="8" xfId="0" applyNumberFormat="1" applyFill="1" applyBorder="1" applyProtection="1">
      <protection hidden="1"/>
    </xf>
    <xf numFmtId="0" fontId="1" fillId="2" borderId="1" xfId="0" applyFont="1" applyFill="1" applyBorder="1" applyProtection="1">
      <protection hidden="1"/>
    </xf>
    <xf numFmtId="0" fontId="1" fillId="2" borderId="2" xfId="0" applyFont="1" applyFill="1" applyBorder="1" applyProtection="1">
      <protection hidden="1"/>
    </xf>
    <xf numFmtId="4" fontId="1" fillId="2" borderId="2" xfId="0" applyNumberFormat="1" applyFont="1" applyFill="1" applyBorder="1" applyProtection="1">
      <protection hidden="1"/>
    </xf>
    <xf numFmtId="4" fontId="1" fillId="2" borderId="3" xfId="0" applyNumberFormat="1" applyFont="1" applyFill="1" applyBorder="1" applyProtection="1">
      <protection hidden="1"/>
    </xf>
    <xf numFmtId="4" fontId="1" fillId="2" borderId="1" xfId="0" applyNumberFormat="1" applyFont="1" applyFill="1" applyBorder="1" applyProtection="1">
      <protection hidden="1"/>
    </xf>
    <xf numFmtId="0" fontId="1" fillId="2" borderId="4" xfId="0" applyFont="1" applyFill="1" applyBorder="1" applyProtection="1">
      <protection hidden="1"/>
    </xf>
    <xf numFmtId="0" fontId="1" fillId="2" borderId="0" xfId="0" applyFont="1" applyFill="1" applyProtection="1">
      <protection hidden="1"/>
    </xf>
    <xf numFmtId="4" fontId="1" fillId="2" borderId="0" xfId="0" applyNumberFormat="1" applyFont="1" applyFill="1" applyProtection="1">
      <protection hidden="1"/>
    </xf>
    <xf numFmtId="4" fontId="1" fillId="2" borderId="5" xfId="0" applyNumberFormat="1" applyFont="1" applyFill="1" applyBorder="1" applyProtection="1">
      <protection hidden="1"/>
    </xf>
    <xf numFmtId="4" fontId="1" fillId="2" borderId="4" xfId="0" applyNumberFormat="1" applyFont="1" applyFill="1" applyBorder="1" applyProtection="1">
      <protection hidden="1"/>
    </xf>
    <xf numFmtId="4" fontId="1" fillId="2" borderId="0" xfId="0" applyNumberFormat="1" applyFont="1" applyFill="1" applyProtection="1">
      <protection locked="0"/>
    </xf>
    <xf numFmtId="4" fontId="1" fillId="2" borderId="0" xfId="0" applyNumberFormat="1" applyFont="1" applyFill="1" applyAlignment="1" applyProtection="1">
      <alignment horizontal="center"/>
      <protection hidden="1"/>
    </xf>
    <xf numFmtId="4" fontId="1" fillId="2" borderId="6" xfId="0" applyNumberFormat="1" applyFont="1" applyFill="1" applyBorder="1" applyProtection="1">
      <protection hidden="1"/>
    </xf>
    <xf numFmtId="4" fontId="1" fillId="2" borderId="7" xfId="0" applyNumberFormat="1" applyFont="1" applyFill="1" applyBorder="1" applyProtection="1">
      <protection hidden="1"/>
    </xf>
    <xf numFmtId="4" fontId="1" fillId="2" borderId="8" xfId="0" applyNumberFormat="1" applyFont="1" applyFill="1" applyBorder="1" applyProtection="1">
      <protection hidden="1"/>
    </xf>
    <xf numFmtId="9" fontId="1" fillId="2" borderId="0" xfId="0" applyNumberFormat="1" applyFont="1" applyFill="1" applyAlignment="1" applyProtection="1">
      <alignment horizontal="center"/>
      <protection hidden="1"/>
    </xf>
    <xf numFmtId="4" fontId="1" fillId="2" borderId="0" xfId="0" applyNumberFormat="1" applyFont="1" applyFill="1" applyAlignment="1" applyProtection="1">
      <alignment horizontal="center"/>
      <protection locked="0"/>
    </xf>
    <xf numFmtId="0" fontId="1" fillId="2" borderId="6" xfId="0" applyFont="1" applyFill="1" applyBorder="1" applyProtection="1">
      <protection hidden="1"/>
    </xf>
    <xf numFmtId="0" fontId="1" fillId="2" borderId="7" xfId="0" applyFont="1" applyFill="1" applyBorder="1" applyProtection="1">
      <protection hidden="1"/>
    </xf>
    <xf numFmtId="4" fontId="1" fillId="4" borderId="0" xfId="0" applyNumberFormat="1" applyFont="1" applyFill="1" applyProtection="1">
      <protection hidden="1"/>
    </xf>
    <xf numFmtId="4" fontId="1" fillId="7" borderId="0" xfId="0" applyNumberFormat="1" applyFont="1" applyFill="1" applyProtection="1">
      <protection locked="0"/>
    </xf>
    <xf numFmtId="0" fontId="1" fillId="7" borderId="0" xfId="0" applyFont="1" applyFill="1" applyAlignment="1" applyProtection="1">
      <alignment horizontal="center"/>
      <protection locked="0"/>
    </xf>
    <xf numFmtId="10" fontId="1" fillId="4" borderId="0" xfId="0" applyNumberFormat="1" applyFont="1" applyFill="1" applyAlignment="1" applyProtection="1">
      <alignment horizontal="center"/>
      <protection hidden="1"/>
    </xf>
    <xf numFmtId="4" fontId="1" fillId="7" borderId="18" xfId="0" applyNumberFormat="1" applyFont="1" applyFill="1" applyBorder="1" applyProtection="1">
      <protection locked="0"/>
    </xf>
    <xf numFmtId="4" fontId="3" fillId="6" borderId="0" xfId="0" applyNumberFormat="1" applyFont="1" applyFill="1" applyProtection="1">
      <protection hidden="1"/>
    </xf>
    <xf numFmtId="4" fontId="1" fillId="9" borderId="0" xfId="0" applyNumberFormat="1" applyFont="1" applyFill="1" applyAlignment="1" applyProtection="1">
      <alignment horizontal="center"/>
      <protection hidden="1"/>
    </xf>
    <xf numFmtId="9" fontId="1" fillId="9" borderId="0" xfId="0" applyNumberFormat="1" applyFont="1" applyFill="1" applyAlignment="1" applyProtection="1">
      <alignment horizontal="center"/>
      <protection hidden="1"/>
    </xf>
    <xf numFmtId="0" fontId="1" fillId="7" borderId="0" xfId="0" applyFont="1" applyFill="1" applyProtection="1">
      <protection hidden="1"/>
    </xf>
    <xf numFmtId="4" fontId="1" fillId="7" borderId="0" xfId="0" applyNumberFormat="1" applyFont="1" applyFill="1" applyProtection="1">
      <protection hidden="1"/>
    </xf>
    <xf numFmtId="9" fontId="1" fillId="7" borderId="0" xfId="0" applyNumberFormat="1" applyFont="1" applyFill="1" applyAlignment="1" applyProtection="1">
      <alignment horizontal="center"/>
      <protection hidden="1"/>
    </xf>
    <xf numFmtId="4" fontId="1" fillId="7" borderId="0" xfId="0" applyNumberFormat="1" applyFont="1" applyFill="1" applyAlignment="1" applyProtection="1">
      <alignment horizontal="center"/>
      <protection hidden="1"/>
    </xf>
    <xf numFmtId="4" fontId="1" fillId="7" borderId="18" xfId="0" applyNumberFormat="1" applyFont="1" applyFill="1" applyBorder="1" applyAlignment="1" applyProtection="1">
      <alignment horizontal="center"/>
      <protection locked="0"/>
    </xf>
    <xf numFmtId="4" fontId="1" fillId="9" borderId="18" xfId="0" applyNumberFormat="1" applyFont="1" applyFill="1" applyBorder="1" applyAlignment="1" applyProtection="1">
      <alignment horizontal="center"/>
      <protection hidden="1"/>
    </xf>
    <xf numFmtId="4" fontId="1" fillId="9" borderId="19" xfId="0" applyNumberFormat="1" applyFont="1" applyFill="1" applyBorder="1" applyAlignment="1" applyProtection="1">
      <alignment horizontal="center"/>
      <protection hidden="1"/>
    </xf>
    <xf numFmtId="4" fontId="3" fillId="5" borderId="0" xfId="0" applyNumberFormat="1" applyFont="1" applyFill="1" applyAlignment="1" applyProtection="1">
      <alignment horizontal="center"/>
      <protection hidden="1"/>
    </xf>
    <xf numFmtId="4" fontId="7" fillId="6" borderId="0" xfId="0" applyNumberFormat="1" applyFont="1" applyFill="1" applyProtection="1">
      <protection hidden="1"/>
    </xf>
    <xf numFmtId="4" fontId="1" fillId="4" borderId="10" xfId="0" applyNumberFormat="1" applyFont="1" applyFill="1" applyBorder="1" applyProtection="1">
      <protection hidden="1"/>
    </xf>
    <xf numFmtId="10" fontId="1" fillId="4" borderId="11" xfId="0" applyNumberFormat="1" applyFont="1" applyFill="1" applyBorder="1" applyAlignment="1" applyProtection="1">
      <alignment horizontal="center"/>
      <protection hidden="1"/>
    </xf>
    <xf numFmtId="4" fontId="1" fillId="4" borderId="11" xfId="0" applyNumberFormat="1" applyFont="1" applyFill="1" applyBorder="1" applyProtection="1">
      <protection hidden="1"/>
    </xf>
    <xf numFmtId="4" fontId="1" fillId="4" borderId="12" xfId="0" applyNumberFormat="1" applyFont="1" applyFill="1" applyBorder="1" applyProtection="1">
      <protection hidden="1"/>
    </xf>
    <xf numFmtId="4" fontId="1" fillId="4" borderId="13" xfId="0" applyNumberFormat="1" applyFont="1" applyFill="1" applyBorder="1" applyProtection="1">
      <protection hidden="1"/>
    </xf>
    <xf numFmtId="10" fontId="1" fillId="4" borderId="9" xfId="0" applyNumberFormat="1" applyFont="1" applyFill="1" applyBorder="1" applyAlignment="1" applyProtection="1">
      <alignment horizontal="center"/>
      <protection hidden="1"/>
    </xf>
    <xf numFmtId="4" fontId="1" fillId="4" borderId="9" xfId="0" applyNumberFormat="1" applyFont="1" applyFill="1" applyBorder="1" applyProtection="1">
      <protection hidden="1"/>
    </xf>
    <xf numFmtId="4" fontId="1" fillId="4" borderId="14" xfId="0" applyNumberFormat="1" applyFont="1" applyFill="1" applyBorder="1" applyProtection="1">
      <protection hidden="1"/>
    </xf>
    <xf numFmtId="4" fontId="1" fillId="4" borderId="15" xfId="0" applyNumberFormat="1" applyFont="1" applyFill="1" applyBorder="1" applyProtection="1">
      <protection hidden="1"/>
    </xf>
    <xf numFmtId="10" fontId="1" fillId="4" borderId="16" xfId="0" applyNumberFormat="1" applyFont="1" applyFill="1" applyBorder="1" applyAlignment="1" applyProtection="1">
      <alignment horizontal="center"/>
      <protection hidden="1"/>
    </xf>
    <xf numFmtId="4" fontId="1" fillId="4" borderId="16" xfId="0" applyNumberFormat="1" applyFont="1" applyFill="1" applyBorder="1" applyProtection="1">
      <protection hidden="1"/>
    </xf>
    <xf numFmtId="4" fontId="1" fillId="4" borderId="17" xfId="0" applyNumberFormat="1" applyFont="1" applyFill="1" applyBorder="1" applyProtection="1">
      <protection hidden="1"/>
    </xf>
    <xf numFmtId="0" fontId="1" fillId="4" borderId="18" xfId="0" applyFont="1" applyFill="1" applyBorder="1" applyAlignment="1" applyProtection="1">
      <alignment horizontal="center"/>
      <protection hidden="1"/>
    </xf>
    <xf numFmtId="0" fontId="1" fillId="4" borderId="21" xfId="0" applyFont="1" applyFill="1" applyBorder="1" applyAlignment="1" applyProtection="1">
      <alignment horizontal="center"/>
      <protection hidden="1"/>
    </xf>
    <xf numFmtId="4" fontId="1" fillId="9" borderId="21" xfId="0" applyNumberFormat="1" applyFont="1" applyFill="1" applyBorder="1" applyProtection="1">
      <protection hidden="1"/>
    </xf>
    <xf numFmtId="9" fontId="1" fillId="9" borderId="21" xfId="0" applyNumberFormat="1" applyFont="1" applyFill="1" applyBorder="1" applyAlignment="1" applyProtection="1">
      <alignment horizontal="center"/>
      <protection hidden="1"/>
    </xf>
    <xf numFmtId="9" fontId="1" fillId="9" borderId="18" xfId="0" applyNumberFormat="1" applyFont="1" applyFill="1" applyBorder="1" applyAlignment="1" applyProtection="1">
      <alignment horizontal="center"/>
      <protection hidden="1"/>
    </xf>
    <xf numFmtId="4" fontId="1" fillId="8" borderId="18" xfId="0" applyNumberFormat="1" applyFont="1" applyFill="1" applyBorder="1" applyProtection="1">
      <protection hidden="1"/>
    </xf>
    <xf numFmtId="4" fontId="1" fillId="8" borderId="21" xfId="0" applyNumberFormat="1" applyFont="1" applyFill="1" applyBorder="1" applyProtection="1">
      <protection hidden="1"/>
    </xf>
    <xf numFmtId="4" fontId="1" fillId="4" borderId="18" xfId="0" applyNumberFormat="1" applyFont="1" applyFill="1" applyBorder="1" applyProtection="1">
      <protection hidden="1"/>
    </xf>
    <xf numFmtId="4" fontId="1" fillId="4" borderId="21" xfId="0" applyNumberFormat="1" applyFont="1" applyFill="1" applyBorder="1" applyProtection="1">
      <protection hidden="1"/>
    </xf>
    <xf numFmtId="4" fontId="1" fillId="9" borderId="0" xfId="0" applyNumberFormat="1" applyFont="1" applyFill="1" applyProtection="1">
      <protection hidden="1"/>
    </xf>
    <xf numFmtId="4" fontId="1" fillId="7" borderId="21" xfId="0" applyNumberFormat="1" applyFont="1" applyFill="1" applyBorder="1" applyProtection="1">
      <protection locked="0"/>
    </xf>
    <xf numFmtId="9" fontId="1" fillId="2" borderId="19" xfId="0" applyNumberFormat="1" applyFont="1" applyFill="1" applyBorder="1" applyAlignment="1" applyProtection="1">
      <alignment horizontal="center"/>
      <protection hidden="1"/>
    </xf>
    <xf numFmtId="4" fontId="1" fillId="7" borderId="21" xfId="0" applyNumberFormat="1" applyFont="1" applyFill="1" applyBorder="1" applyAlignment="1" applyProtection="1">
      <alignment horizontal="center"/>
      <protection locked="0"/>
    </xf>
    <xf numFmtId="0" fontId="8" fillId="2" borderId="0" xfId="0" applyFont="1" applyFill="1" applyProtection="1">
      <protection hidden="1"/>
    </xf>
    <xf numFmtId="4" fontId="1" fillId="2" borderId="0" xfId="0" applyNumberFormat="1" applyFont="1" applyFill="1" applyAlignment="1" applyProtection="1">
      <alignment horizontal="left"/>
      <protection hidden="1"/>
    </xf>
    <xf numFmtId="4" fontId="1" fillId="2" borderId="0" xfId="0" applyNumberFormat="1" applyFont="1" applyFill="1" applyAlignment="1" applyProtection="1">
      <alignment horizontal="right"/>
      <protection hidden="1"/>
    </xf>
    <xf numFmtId="10" fontId="3" fillId="6" borderId="0" xfId="0" applyNumberFormat="1" applyFont="1" applyFill="1" applyAlignment="1" applyProtection="1">
      <alignment horizontal="center"/>
      <protection hidden="1"/>
    </xf>
    <xf numFmtId="0" fontId="2" fillId="5" borderId="0" xfId="0" applyFont="1" applyFill="1" applyAlignment="1" applyProtection="1">
      <alignment horizontal="left"/>
      <protection hidden="1"/>
    </xf>
    <xf numFmtId="0" fontId="1" fillId="8" borderId="23" xfId="0" applyFont="1" applyFill="1" applyBorder="1" applyProtection="1">
      <protection hidden="1"/>
    </xf>
    <xf numFmtId="4" fontId="1" fillId="8" borderId="23" xfId="0" applyNumberFormat="1" applyFont="1" applyFill="1" applyBorder="1" applyAlignment="1" applyProtection="1">
      <alignment horizontal="left"/>
      <protection hidden="1"/>
    </xf>
    <xf numFmtId="4" fontId="1" fillId="8" borderId="23" xfId="0" applyNumberFormat="1" applyFont="1" applyFill="1" applyBorder="1" applyProtection="1">
      <protection hidden="1"/>
    </xf>
    <xf numFmtId="4" fontId="3" fillId="2" borderId="0" xfId="0" applyNumberFormat="1" applyFont="1" applyFill="1" applyProtection="1">
      <protection hidden="1"/>
    </xf>
    <xf numFmtId="3" fontId="1" fillId="4" borderId="0" xfId="0" applyNumberFormat="1" applyFont="1" applyFill="1" applyAlignment="1" applyProtection="1">
      <alignment horizontal="center"/>
      <protection hidden="1"/>
    </xf>
    <xf numFmtId="4" fontId="2" fillId="5" borderId="0" xfId="0" applyNumberFormat="1" applyFont="1" applyFill="1" applyAlignment="1" applyProtection="1">
      <alignment horizontal="center"/>
      <protection hidden="1"/>
    </xf>
    <xf numFmtId="0" fontId="12" fillId="5" borderId="22" xfId="0" applyFont="1" applyFill="1" applyBorder="1" applyAlignment="1" applyProtection="1">
      <alignment horizontal="center" vertical="center"/>
      <protection hidden="1"/>
    </xf>
    <xf numFmtId="0" fontId="13" fillId="2" borderId="20" xfId="0" applyFont="1" applyFill="1" applyBorder="1" applyAlignment="1" applyProtection="1">
      <alignment horizontal="center" vertical="center"/>
      <protection hidden="1"/>
    </xf>
    <xf numFmtId="4" fontId="18" fillId="10" borderId="24" xfId="0" applyNumberFormat="1" applyFont="1" applyFill="1" applyBorder="1" applyAlignment="1" applyProtection="1">
      <alignment horizontal="center"/>
      <protection hidden="1"/>
    </xf>
    <xf numFmtId="4" fontId="3" fillId="6" borderId="0" xfId="0" applyNumberFormat="1" applyFont="1" applyFill="1" applyAlignment="1" applyProtection="1">
      <alignment horizontal="center"/>
      <protection hidden="1"/>
    </xf>
    <xf numFmtId="4" fontId="9" fillId="4" borderId="0" xfId="0" applyNumberFormat="1" applyFont="1" applyFill="1" applyAlignment="1" applyProtection="1">
      <alignment horizontal="center"/>
      <protection hidden="1"/>
    </xf>
    <xf numFmtId="4" fontId="22" fillId="2" borderId="0" xfId="0" applyNumberFormat="1" applyFont="1" applyFill="1" applyAlignment="1" applyProtection="1">
      <alignment horizontal="center"/>
      <protection hidden="1"/>
    </xf>
    <xf numFmtId="4" fontId="21" fillId="2" borderId="0" xfId="0" applyNumberFormat="1" applyFont="1" applyFill="1" applyAlignment="1" applyProtection="1">
      <alignment horizontal="center"/>
      <protection hidden="1"/>
    </xf>
    <xf numFmtId="4" fontId="23" fillId="2" borderId="0" xfId="0" applyNumberFormat="1" applyFont="1" applyFill="1" applyAlignment="1" applyProtection="1">
      <alignment horizontal="center" vertical="center"/>
      <protection hidden="1"/>
    </xf>
    <xf numFmtId="4" fontId="19" fillId="2" borderId="4" xfId="0" applyNumberFormat="1" applyFont="1" applyFill="1" applyBorder="1" applyAlignment="1" applyProtection="1">
      <alignment horizontal="center" vertical="center"/>
      <protection hidden="1"/>
    </xf>
    <xf numFmtId="4" fontId="20" fillId="2" borderId="4" xfId="0" applyNumberFormat="1" applyFont="1" applyFill="1" applyBorder="1" applyAlignment="1" applyProtection="1">
      <alignment horizontal="center" vertical="center"/>
      <protection hidden="1"/>
    </xf>
    <xf numFmtId="4" fontId="6" fillId="3" borderId="0" xfId="0" applyNumberFormat="1" applyFont="1" applyFill="1" applyAlignment="1" applyProtection="1">
      <alignment horizontal="center"/>
      <protection hidden="1"/>
    </xf>
    <xf numFmtId="4" fontId="1" fillId="2" borderId="0" xfId="0" applyNumberFormat="1" applyFont="1" applyFill="1" applyAlignment="1" applyProtection="1">
      <alignment horizontal="center"/>
      <protection hidden="1"/>
    </xf>
  </cellXfs>
  <cellStyles count="1">
    <cellStyle name="Normal" xfId="0" builtinId="0"/>
  </cellStyles>
  <dxfs count="8">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C00000"/>
        </patternFill>
      </fill>
    </dxf>
    <dxf>
      <font>
        <color theme="0"/>
      </font>
      <fill>
        <patternFill>
          <bgColor rgb="FFFF0000"/>
        </patternFill>
      </fill>
    </dxf>
    <dxf>
      <font>
        <color theme="0"/>
      </font>
      <fill>
        <patternFill>
          <bgColor rgb="FF00B050"/>
        </patternFill>
      </fill>
    </dxf>
    <dxf>
      <font>
        <color rgb="FFC00000"/>
      </font>
    </dxf>
  </dxfs>
  <tableStyles count="0" defaultTableStyle="TableStyleMedium2" defaultPivotStyle="PivotStyleLight16"/>
  <colors>
    <mruColors>
      <color rgb="FFFDEFE7"/>
      <color rgb="FFB7E7FF"/>
      <color rgb="FF66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AL54"/>
  <sheetViews>
    <sheetView showZeros="0" tabSelected="1" workbookViewId="0">
      <selection activeCell="D8" sqref="D8"/>
    </sheetView>
  </sheetViews>
  <sheetFormatPr defaultRowHeight="16.5" x14ac:dyDescent="0.3"/>
  <cols>
    <col min="1" max="1" width="9" style="37"/>
    <col min="2" max="2" width="2.625" style="37" customWidth="1"/>
    <col min="3" max="3" width="70.875" style="37" bestFit="1" customWidth="1"/>
    <col min="4" max="4" width="14.25" style="38" customWidth="1"/>
    <col min="5" max="5" width="2.625" style="38" customWidth="1"/>
    <col min="6" max="6" width="12.625" style="38" customWidth="1"/>
    <col min="7" max="7" width="2.625" style="38" customWidth="1"/>
    <col min="8" max="8" width="12.625" style="38" customWidth="1"/>
    <col min="9" max="11" width="2.625" style="38" customWidth="1"/>
    <col min="12" max="12" width="51.375" style="38" bestFit="1" customWidth="1"/>
    <col min="13" max="13" width="2.625" style="38" customWidth="1"/>
    <col min="14" max="14" width="12.625" style="38" customWidth="1"/>
    <col min="15" max="15" width="2.625" style="38" customWidth="1"/>
    <col min="16" max="29" width="12.625" style="38" customWidth="1"/>
    <col min="30" max="30" width="13.5" style="38" hidden="1" customWidth="1"/>
    <col min="31" max="31" width="14.5" style="38" hidden="1" customWidth="1"/>
    <col min="32" max="38" width="12.625" style="38" customWidth="1"/>
    <col min="39" max="67" width="12.625" style="37" customWidth="1"/>
    <col min="68" max="16384" width="9" style="37"/>
  </cols>
  <sheetData>
    <row r="1" spans="2:31" ht="17.25" thickBot="1" x14ac:dyDescent="0.35"/>
    <row r="2" spans="2:31" ht="31.5" customHeight="1" thickTop="1" x14ac:dyDescent="0.3">
      <c r="B2" s="82" t="s">
        <v>70</v>
      </c>
      <c r="C2" s="82"/>
      <c r="D2" s="82"/>
      <c r="E2" s="82"/>
      <c r="F2" s="82"/>
      <c r="G2" s="82"/>
      <c r="H2" s="82"/>
      <c r="I2" s="82"/>
      <c r="J2" s="82"/>
      <c r="K2" s="82"/>
      <c r="L2" s="82"/>
      <c r="M2" s="82"/>
      <c r="N2" s="82"/>
      <c r="O2" s="82"/>
    </row>
    <row r="3" spans="2:31" ht="21" customHeight="1" thickBot="1" x14ac:dyDescent="0.35">
      <c r="B3" s="83" t="s">
        <v>73</v>
      </c>
      <c r="C3" s="83"/>
      <c r="D3" s="83"/>
      <c r="E3" s="83"/>
      <c r="F3" s="83"/>
      <c r="G3" s="83"/>
      <c r="H3" s="83"/>
      <c r="I3" s="83"/>
      <c r="J3" s="83"/>
      <c r="K3" s="83"/>
      <c r="L3" s="83"/>
      <c r="M3" s="83"/>
      <c r="N3" s="83"/>
      <c r="O3" s="83"/>
    </row>
    <row r="4" spans="2:31" ht="18" thickTop="1" thickBot="1" x14ac:dyDescent="0.35"/>
    <row r="5" spans="2:31" ht="17.25" thickBot="1" x14ac:dyDescent="0.35">
      <c r="B5" s="10"/>
      <c r="C5" s="11"/>
      <c r="D5" s="12"/>
      <c r="E5" s="12"/>
      <c r="F5" s="12"/>
      <c r="G5" s="12"/>
      <c r="H5" s="12"/>
      <c r="I5" s="13"/>
      <c r="K5" s="14"/>
      <c r="L5" s="12"/>
      <c r="M5" s="12"/>
      <c r="N5" s="12"/>
      <c r="O5" s="13"/>
    </row>
    <row r="6" spans="2:31" ht="17.25" thickBot="1" x14ac:dyDescent="0.35">
      <c r="B6" s="15"/>
      <c r="C6" s="75" t="s">
        <v>60</v>
      </c>
      <c r="D6" s="17"/>
      <c r="E6" s="17"/>
      <c r="F6" s="84" t="s">
        <v>82</v>
      </c>
      <c r="G6" s="84"/>
      <c r="H6" s="84"/>
      <c r="I6" s="18"/>
      <c r="K6" s="19"/>
      <c r="L6" s="81" t="s">
        <v>77</v>
      </c>
      <c r="M6" s="81"/>
      <c r="N6" s="81"/>
      <c r="O6" s="18"/>
    </row>
    <row r="7" spans="2:31" x14ac:dyDescent="0.3">
      <c r="B7" s="15"/>
      <c r="C7" s="16"/>
      <c r="D7" s="17"/>
      <c r="E7" s="17"/>
      <c r="F7" s="17"/>
      <c r="G7" s="17"/>
      <c r="H7" s="17"/>
      <c r="I7" s="18"/>
      <c r="K7" s="19"/>
      <c r="L7" s="17"/>
      <c r="M7" s="17"/>
      <c r="N7" s="17"/>
      <c r="O7" s="18"/>
      <c r="AE7" s="38">
        <v>1</v>
      </c>
    </row>
    <row r="8" spans="2:31" x14ac:dyDescent="0.3">
      <c r="B8" s="15"/>
      <c r="C8" s="16" t="s">
        <v>8</v>
      </c>
      <c r="D8" s="33">
        <v>0</v>
      </c>
      <c r="E8" s="20"/>
      <c r="F8" s="32">
        <f>IF(D9&gt;0,D8/D9,0)</f>
        <v>0</v>
      </c>
      <c r="G8" s="17"/>
      <c r="H8" s="17"/>
      <c r="I8" s="18"/>
      <c r="K8" s="19"/>
      <c r="L8" s="72" t="s">
        <v>52</v>
      </c>
      <c r="M8" s="17"/>
      <c r="N8" s="34">
        <f>F47</f>
        <v>0</v>
      </c>
      <c r="O8" s="18"/>
      <c r="AD8" s="38" t="s">
        <v>3</v>
      </c>
      <c r="AE8" s="38">
        <f>Παράμετροι!G6</f>
        <v>10920</v>
      </c>
    </row>
    <row r="9" spans="2:31" x14ac:dyDescent="0.3">
      <c r="B9" s="15"/>
      <c r="C9" s="16" t="s">
        <v>9</v>
      </c>
      <c r="D9" s="68">
        <v>0</v>
      </c>
      <c r="E9" s="20"/>
      <c r="F9" s="17"/>
      <c r="G9" s="17"/>
      <c r="H9" s="17"/>
      <c r="I9" s="18"/>
      <c r="K9" s="19"/>
      <c r="L9" s="73"/>
      <c r="M9" s="17"/>
      <c r="N9" s="17"/>
      <c r="O9" s="18"/>
      <c r="AD9" s="38" t="s">
        <v>12</v>
      </c>
      <c r="AE9" s="38">
        <f>Παράμετροι!G7</f>
        <v>10920</v>
      </c>
    </row>
    <row r="10" spans="2:31" x14ac:dyDescent="0.3">
      <c r="B10" s="15"/>
      <c r="C10" s="16" t="s">
        <v>57</v>
      </c>
      <c r="D10" s="68">
        <v>0</v>
      </c>
      <c r="E10" s="17"/>
      <c r="F10" s="17"/>
      <c r="G10" s="17"/>
      <c r="H10" s="17"/>
      <c r="I10" s="18"/>
      <c r="K10" s="19"/>
      <c r="L10" s="72" t="s">
        <v>46</v>
      </c>
      <c r="M10" s="17"/>
      <c r="N10" s="34">
        <f>H43</f>
        <v>0</v>
      </c>
      <c r="O10" s="18"/>
      <c r="AD10" s="38" t="s">
        <v>13</v>
      </c>
      <c r="AE10" s="38">
        <f>Παράμετροι!G8</f>
        <v>12012</v>
      </c>
    </row>
    <row r="11" spans="2:31" x14ac:dyDescent="0.3">
      <c r="B11" s="15"/>
      <c r="C11" s="16" t="s">
        <v>58</v>
      </c>
      <c r="D11" s="30">
        <v>0</v>
      </c>
      <c r="E11" s="17"/>
      <c r="F11" s="17"/>
      <c r="G11" s="17"/>
      <c r="H11" s="17"/>
      <c r="I11" s="18"/>
      <c r="K11" s="19"/>
      <c r="L11" s="72"/>
      <c r="M11" s="17"/>
      <c r="N11" s="17"/>
      <c r="O11" s="18"/>
    </row>
    <row r="12" spans="2:31" x14ac:dyDescent="0.3">
      <c r="B12" s="15"/>
      <c r="C12" s="16"/>
      <c r="D12" s="17"/>
      <c r="E12" s="17"/>
      <c r="F12" s="17"/>
      <c r="G12" s="17"/>
      <c r="H12" s="17"/>
      <c r="I12" s="18"/>
      <c r="K12" s="19"/>
      <c r="L12" s="77" t="s">
        <v>47</v>
      </c>
      <c r="M12" s="17"/>
      <c r="N12" s="34">
        <f>N8-N10</f>
        <v>0</v>
      </c>
      <c r="O12" s="18"/>
    </row>
    <row r="13" spans="2:31" x14ac:dyDescent="0.3">
      <c r="B13" s="15"/>
      <c r="C13" s="16" t="s">
        <v>0</v>
      </c>
      <c r="D13" s="17"/>
      <c r="E13" s="17"/>
      <c r="F13" s="29">
        <f>IF(D8&gt;0,Παράμετροι!D4,0)</f>
        <v>0</v>
      </c>
      <c r="G13" s="17"/>
      <c r="H13" s="29">
        <f>F13</f>
        <v>0</v>
      </c>
      <c r="I13" s="18"/>
      <c r="K13" s="19"/>
      <c r="L13" s="73"/>
      <c r="M13" s="17"/>
      <c r="N13" s="17"/>
      <c r="O13" s="18"/>
      <c r="AD13" s="38" t="s">
        <v>14</v>
      </c>
      <c r="AE13" s="38">
        <f>Παράμετροι!G9</f>
        <v>13213.2</v>
      </c>
    </row>
    <row r="14" spans="2:31" x14ac:dyDescent="0.3">
      <c r="B14" s="15"/>
      <c r="C14" s="16" t="s">
        <v>2</v>
      </c>
      <c r="D14" s="17"/>
      <c r="E14" s="17"/>
      <c r="F14" s="31">
        <v>0</v>
      </c>
      <c r="G14" s="17"/>
      <c r="H14" s="17"/>
      <c r="I14" s="18"/>
      <c r="K14" s="19"/>
      <c r="L14" s="72" t="s">
        <v>53</v>
      </c>
      <c r="M14" s="17"/>
      <c r="N14" s="34">
        <f>H51-D11</f>
        <v>0</v>
      </c>
      <c r="O14" s="18"/>
      <c r="AD14" s="38" t="s">
        <v>15</v>
      </c>
      <c r="AE14" s="38">
        <f>Παράμετροι!G10</f>
        <v>14534.52</v>
      </c>
    </row>
    <row r="15" spans="2:31" x14ac:dyDescent="0.3">
      <c r="B15" s="15"/>
      <c r="C15" s="16" t="s">
        <v>4</v>
      </c>
      <c r="D15" s="35" t="str">
        <f>IF($F$14=0," ",IF($F$14&lt;=3,$AD$8,IF($F$14&lt;=6,$AD$9,IF($F$14&lt;=9,$AD$10,IF($F$14&lt;=12,$AD$13,$AD$14)))))</f>
        <v xml:space="preserve"> </v>
      </c>
      <c r="E15" s="21"/>
      <c r="F15" s="29">
        <f>IF(D15=" ",0,LOOKUP(D15,AD8:AD14,AE8:AE14))</f>
        <v>0</v>
      </c>
      <c r="G15" s="17"/>
      <c r="H15" s="17"/>
      <c r="I15" s="18"/>
      <c r="K15" s="19"/>
      <c r="L15" s="73"/>
      <c r="M15" s="17"/>
      <c r="N15" s="17"/>
      <c r="O15" s="18"/>
      <c r="AD15" s="39">
        <v>1</v>
      </c>
      <c r="AE15" s="39">
        <f>Παράμετροι!D15</f>
        <v>0.05</v>
      </c>
    </row>
    <row r="16" spans="2:31" x14ac:dyDescent="0.3">
      <c r="B16" s="15"/>
      <c r="C16" s="16" t="s">
        <v>29</v>
      </c>
      <c r="D16" s="17"/>
      <c r="E16" s="17"/>
      <c r="F16" s="30">
        <v>0</v>
      </c>
      <c r="G16" s="17"/>
      <c r="H16" s="17"/>
      <c r="I16" s="18"/>
      <c r="K16" s="19"/>
      <c r="L16" s="72" t="s">
        <v>54</v>
      </c>
      <c r="M16" s="17"/>
      <c r="N16" s="34">
        <f>Παράμετροι!M15</f>
        <v>0</v>
      </c>
      <c r="O16" s="18"/>
      <c r="AD16" s="39">
        <v>1.5</v>
      </c>
      <c r="AE16" s="39">
        <f>Παράμετροι!D16</f>
        <v>0</v>
      </c>
    </row>
    <row r="17" spans="2:31" x14ac:dyDescent="0.3">
      <c r="B17" s="15"/>
      <c r="C17" s="76" t="s">
        <v>11</v>
      </c>
      <c r="D17" s="17"/>
      <c r="E17" s="17"/>
      <c r="F17" s="29">
        <f>IF(F16&lt;Παράμετροι!D12,MAX(Υπολογισμοί!F15:F16),Παράμετροι!D12)</f>
        <v>0</v>
      </c>
      <c r="G17" s="17"/>
      <c r="H17" s="34">
        <f>F17</f>
        <v>0</v>
      </c>
      <c r="I17" s="18"/>
      <c r="K17" s="19"/>
      <c r="L17" s="17"/>
      <c r="M17" s="17"/>
      <c r="N17" s="17"/>
      <c r="O17" s="18"/>
      <c r="AD17" s="39">
        <v>2</v>
      </c>
      <c r="AE17" s="39">
        <f>Παράμετροι!D17</f>
        <v>0</v>
      </c>
    </row>
    <row r="18" spans="2:31" x14ac:dyDescent="0.3">
      <c r="B18" s="15"/>
      <c r="C18" s="16" t="s">
        <v>5</v>
      </c>
      <c r="D18" s="17"/>
      <c r="E18" s="17"/>
      <c r="F18" s="30">
        <v>0</v>
      </c>
      <c r="G18" s="17"/>
      <c r="H18" s="17"/>
      <c r="I18" s="18"/>
      <c r="K18" s="19"/>
      <c r="L18" s="72" t="s">
        <v>48</v>
      </c>
      <c r="M18" s="17"/>
      <c r="N18" s="34">
        <f>D11</f>
        <v>0</v>
      </c>
      <c r="O18" s="18"/>
    </row>
    <row r="19" spans="2:31" x14ac:dyDescent="0.3">
      <c r="B19" s="15"/>
      <c r="C19" s="16" t="s">
        <v>6</v>
      </c>
      <c r="D19" s="36">
        <f>IF( F18&gt;0,Παράμετροι!D14,0)</f>
        <v>0</v>
      </c>
      <c r="E19" s="25"/>
      <c r="F19" s="29">
        <f>IF(F18*D19&gt;Παράμετροι!D13,Παράμετροι!D13,Υπολογισμοί!F18*Υπολογισμοί!D19)</f>
        <v>0</v>
      </c>
      <c r="G19" s="17"/>
      <c r="H19" s="29">
        <f>H17+F19</f>
        <v>0</v>
      </c>
      <c r="I19" s="18"/>
      <c r="K19" s="19"/>
      <c r="L19" s="17"/>
      <c r="M19" s="17"/>
      <c r="N19" s="17"/>
      <c r="O19" s="18"/>
      <c r="AD19" s="40" t="s">
        <v>27</v>
      </c>
    </row>
    <row r="20" spans="2:31" x14ac:dyDescent="0.3">
      <c r="B20" s="15"/>
      <c r="C20" s="16" t="s">
        <v>10</v>
      </c>
      <c r="D20" s="36">
        <f>IF(D9&lt;=10000,0,IF(D8&gt;D9,AE15,0))</f>
        <v>0</v>
      </c>
      <c r="E20" s="25"/>
      <c r="F20" s="29">
        <f>IF(D20&gt;0,(D8-D9)*D20,0)</f>
        <v>0</v>
      </c>
      <c r="G20" s="17"/>
      <c r="H20" s="29">
        <f>H19+F20</f>
        <v>0</v>
      </c>
      <c r="I20" s="18"/>
      <c r="K20" s="19"/>
      <c r="L20" s="17" t="s">
        <v>55</v>
      </c>
      <c r="M20" s="17"/>
      <c r="N20" s="34">
        <f>Παράμετροι!M45</f>
        <v>0</v>
      </c>
      <c r="O20" s="18"/>
      <c r="AD20" s="40" t="s">
        <v>26</v>
      </c>
    </row>
    <row r="21" spans="2:31" x14ac:dyDescent="0.3">
      <c r="B21" s="15"/>
      <c r="C21" s="16"/>
      <c r="D21" s="17"/>
      <c r="E21" s="17"/>
      <c r="F21" s="17"/>
      <c r="G21" s="17"/>
      <c r="H21" s="17"/>
      <c r="I21" s="18"/>
      <c r="K21" s="19"/>
      <c r="L21" s="17"/>
      <c r="M21" s="17"/>
      <c r="N21" s="17"/>
      <c r="O21" s="18"/>
    </row>
    <row r="22" spans="2:31" x14ac:dyDescent="0.3">
      <c r="B22" s="15"/>
      <c r="C22" s="76" t="s">
        <v>59</v>
      </c>
      <c r="D22" s="17"/>
      <c r="E22" s="17"/>
      <c r="F22" s="17"/>
      <c r="G22" s="17"/>
      <c r="H22" s="34">
        <f>IF(H20&gt;Παράμετροι!D11,Παράμετροι!D11,Υπολογισμοί!H20)</f>
        <v>0</v>
      </c>
      <c r="I22" s="18"/>
      <c r="K22" s="19"/>
      <c r="L22" s="78" t="s">
        <v>50</v>
      </c>
      <c r="M22" s="17"/>
      <c r="N22" s="34">
        <f>N16+N20</f>
        <v>0</v>
      </c>
      <c r="O22" s="18"/>
      <c r="AD22" s="38">
        <f>IF(F14=4,(H28*2)/3,IF(F14=5,(H28*1)/3,0))</f>
        <v>0</v>
      </c>
    </row>
    <row r="23" spans="2:31" x14ac:dyDescent="0.3">
      <c r="B23" s="15"/>
      <c r="C23" s="16"/>
      <c r="D23" s="17"/>
      <c r="E23" s="17"/>
      <c r="F23" s="17"/>
      <c r="G23" s="17"/>
      <c r="H23" s="17"/>
      <c r="I23" s="18"/>
      <c r="K23" s="19"/>
      <c r="L23" s="17"/>
      <c r="M23" s="17"/>
      <c r="N23" s="17"/>
      <c r="O23" s="18"/>
    </row>
    <row r="24" spans="2:31" x14ac:dyDescent="0.3">
      <c r="B24" s="15"/>
      <c r="C24" s="75" t="s">
        <v>62</v>
      </c>
      <c r="D24" s="17"/>
      <c r="E24" s="17"/>
      <c r="F24" s="17"/>
      <c r="G24" s="17"/>
      <c r="H24" s="17"/>
      <c r="I24" s="18"/>
      <c r="K24" s="19"/>
      <c r="L24" s="17" t="s">
        <v>56</v>
      </c>
      <c r="M24" s="17"/>
      <c r="N24" s="34">
        <f>Παράμετροι!M30+Παράμετροι!M45</f>
        <v>0</v>
      </c>
      <c r="O24" s="18"/>
    </row>
    <row r="25" spans="2:31" x14ac:dyDescent="0.3">
      <c r="B25" s="15"/>
      <c r="C25" s="16"/>
      <c r="D25" s="17"/>
      <c r="E25" s="17"/>
      <c r="F25" s="17"/>
      <c r="G25" s="17"/>
      <c r="H25" s="17"/>
      <c r="I25" s="18"/>
      <c r="K25" s="19"/>
      <c r="L25" s="17"/>
      <c r="M25" s="17"/>
      <c r="N25" s="17"/>
      <c r="O25" s="18"/>
    </row>
    <row r="26" spans="2:31" x14ac:dyDescent="0.3">
      <c r="B26" s="15"/>
      <c r="C26" s="16" t="s">
        <v>61</v>
      </c>
      <c r="D26" s="35" t="str">
        <f>IF(F26&gt;0,AD20,AD19)</f>
        <v>ΟΧΙ</v>
      </c>
      <c r="E26" s="21"/>
      <c r="F26" s="67">
        <f>D10+D11</f>
        <v>0</v>
      </c>
      <c r="G26" s="17"/>
      <c r="H26" s="17"/>
      <c r="I26" s="18"/>
      <c r="K26" s="19"/>
      <c r="L26" s="78" t="s">
        <v>72</v>
      </c>
      <c r="M26" s="17"/>
      <c r="N26" s="34">
        <f>N22-N24</f>
        <v>0</v>
      </c>
      <c r="O26" s="18"/>
    </row>
    <row r="27" spans="2:31" x14ac:dyDescent="0.3">
      <c r="B27" s="15"/>
      <c r="C27" s="16"/>
      <c r="D27" s="17"/>
      <c r="E27" s="17"/>
      <c r="F27" s="17"/>
      <c r="G27" s="17"/>
      <c r="H27" s="17"/>
      <c r="I27" s="18"/>
      <c r="K27" s="19"/>
      <c r="L27" s="17"/>
      <c r="M27" s="17"/>
      <c r="N27" s="17"/>
      <c r="O27" s="18"/>
    </row>
    <row r="28" spans="2:31" x14ac:dyDescent="0.3">
      <c r="B28" s="15"/>
      <c r="C28" s="76" t="s">
        <v>81</v>
      </c>
      <c r="D28" s="17"/>
      <c r="E28" s="17"/>
      <c r="F28" s="17"/>
      <c r="G28" s="17"/>
      <c r="H28" s="34">
        <f>IF(H22-F26&gt;0,H22-F26,0)</f>
        <v>0</v>
      </c>
      <c r="I28" s="18"/>
      <c r="K28" s="19"/>
      <c r="L28" s="17" t="s">
        <v>49</v>
      </c>
      <c r="M28" s="17"/>
      <c r="N28" s="74">
        <f>IF(N26&gt;0,N26/N24,0)</f>
        <v>0</v>
      </c>
      <c r="O28" s="18"/>
    </row>
    <row r="29" spans="2:31" x14ac:dyDescent="0.3">
      <c r="B29" s="15"/>
      <c r="C29" s="16"/>
      <c r="D29" s="17"/>
      <c r="E29" s="17"/>
      <c r="F29" s="17"/>
      <c r="G29" s="17"/>
      <c r="H29" s="17"/>
      <c r="I29" s="18"/>
      <c r="K29" s="19"/>
      <c r="L29" s="17"/>
      <c r="M29" s="17"/>
      <c r="N29" s="17"/>
      <c r="O29" s="18"/>
    </row>
    <row r="30" spans="2:31" x14ac:dyDescent="0.3">
      <c r="B30" s="15"/>
      <c r="C30" s="75" t="s">
        <v>75</v>
      </c>
      <c r="D30" s="17"/>
      <c r="E30" s="17"/>
      <c r="F30" s="17"/>
      <c r="G30" s="17"/>
      <c r="H30" s="17"/>
      <c r="I30" s="18"/>
      <c r="K30" s="19"/>
      <c r="L30" s="17" t="s">
        <v>51</v>
      </c>
      <c r="M30" s="17"/>
      <c r="N30" s="34">
        <f>IF(H51&gt;0,MIN(H51*Παράμετροι!D18,Παράμετροι!G18),0)</f>
        <v>0</v>
      </c>
      <c r="O30" s="18"/>
    </row>
    <row r="31" spans="2:31" ht="17.25" thickBot="1" x14ac:dyDescent="0.35">
      <c r="B31" s="15"/>
      <c r="C31" s="16"/>
      <c r="D31" s="17"/>
      <c r="E31" s="17"/>
      <c r="F31" s="17"/>
      <c r="G31" s="17"/>
      <c r="H31" s="17"/>
      <c r="I31" s="18"/>
      <c r="K31" s="22"/>
      <c r="L31" s="23"/>
      <c r="M31" s="23"/>
      <c r="N31" s="23"/>
      <c r="O31" s="24"/>
    </row>
    <row r="32" spans="2:31" ht="17.25" thickBot="1" x14ac:dyDescent="0.35">
      <c r="B32" s="15"/>
      <c r="C32" s="71" t="s">
        <v>65</v>
      </c>
      <c r="D32" s="42" t="str">
        <f>IF(F14=0,AD19,IF(F14&lt;4,AD20,AD19))</f>
        <v>ΟΧΙ</v>
      </c>
      <c r="E32" s="21"/>
      <c r="F32" s="17"/>
      <c r="G32" s="17"/>
      <c r="H32" s="29">
        <f>IF(D32="ΝΑΙ",0,H28)</f>
        <v>0</v>
      </c>
      <c r="I32" s="18"/>
    </row>
    <row r="33" spans="2:15" x14ac:dyDescent="0.3">
      <c r="B33" s="15"/>
      <c r="C33" s="16" t="str">
        <f>IF(F14=4,"Μείωση κατά 2/3 τέταρτου έτους άσκησης δραστηριότητας",IF(F14=5,"Μείωση κατά 1/3 πέμπτου έτους άσκησης δραστηριότητας","Μειώσεις τετάρτου ή πέμπτου έτους άσκησης δραστηριότητας"))</f>
        <v>Μειώσεις τετάρτου ή πέμπτου έτους άσκησης δραστηριότητας</v>
      </c>
      <c r="D33" s="43" t="str">
        <f>IF(F14=4,AD20,IF(F14=5,AD20,AD19))</f>
        <v>ΟΧΙ</v>
      </c>
      <c r="E33" s="21"/>
      <c r="F33" s="29">
        <f>IF(D32="ΟΧΙ",AD22,0)</f>
        <v>0</v>
      </c>
      <c r="G33" s="17"/>
      <c r="H33" s="17"/>
      <c r="I33" s="18"/>
      <c r="K33" s="14"/>
      <c r="L33" s="12"/>
      <c r="M33" s="12"/>
      <c r="N33" s="12"/>
      <c r="O33" s="13"/>
    </row>
    <row r="34" spans="2:15" x14ac:dyDescent="0.3">
      <c r="B34" s="15"/>
      <c r="C34" s="16" t="s">
        <v>64</v>
      </c>
      <c r="D34" s="17"/>
      <c r="E34" s="17"/>
      <c r="F34" s="17"/>
      <c r="G34" s="17"/>
      <c r="H34" s="29">
        <f>IF(H32&gt;0,H32-F33,0)</f>
        <v>0</v>
      </c>
      <c r="I34" s="18"/>
      <c r="K34" s="19"/>
      <c r="L34" s="81" t="s">
        <v>96</v>
      </c>
      <c r="M34" s="81"/>
      <c r="N34" s="81"/>
      <c r="O34" s="18"/>
    </row>
    <row r="35" spans="2:15" x14ac:dyDescent="0.3">
      <c r="B35" s="15"/>
      <c r="C35" s="71" t="s">
        <v>63</v>
      </c>
      <c r="D35" s="41" t="s">
        <v>27</v>
      </c>
      <c r="E35" s="26"/>
      <c r="F35" s="17"/>
      <c r="G35" s="17"/>
      <c r="H35" s="29">
        <f>IF(D35="ΟΧΙ",H34,0)</f>
        <v>0</v>
      </c>
      <c r="I35" s="18"/>
      <c r="K35" s="19"/>
      <c r="L35" s="17"/>
      <c r="M35" s="17"/>
      <c r="N35" s="17"/>
      <c r="O35" s="18"/>
    </row>
    <row r="36" spans="2:15" x14ac:dyDescent="0.3">
      <c r="B36" s="15"/>
      <c r="C36" s="16" t="s">
        <v>28</v>
      </c>
      <c r="D36" s="70" t="s">
        <v>27</v>
      </c>
      <c r="E36" s="26"/>
      <c r="F36" s="29">
        <f>IF(D36="ΟΧΙ",0,H35/2)</f>
        <v>0</v>
      </c>
      <c r="G36" s="17"/>
      <c r="H36" s="17"/>
      <c r="I36" s="18"/>
      <c r="K36" s="19"/>
      <c r="L36" s="85" t="s">
        <v>46</v>
      </c>
      <c r="M36" s="85"/>
      <c r="N36" s="85"/>
      <c r="O36" s="18"/>
    </row>
    <row r="37" spans="2:15" x14ac:dyDescent="0.3">
      <c r="B37" s="15"/>
      <c r="C37" s="16" t="s">
        <v>45</v>
      </c>
      <c r="D37" s="41" t="s">
        <v>27</v>
      </c>
      <c r="E37" s="17"/>
      <c r="F37" s="29">
        <f>IF(D37="ΟΧΙ",0,H35/2)</f>
        <v>0</v>
      </c>
      <c r="G37" s="17"/>
      <c r="H37" s="17"/>
      <c r="I37" s="18"/>
      <c r="K37" s="19"/>
      <c r="L37" s="86" t="s">
        <v>83</v>
      </c>
      <c r="M37" s="86"/>
      <c r="N37" s="86"/>
      <c r="O37" s="18"/>
    </row>
    <row r="38" spans="2:15" x14ac:dyDescent="0.3">
      <c r="B38" s="15"/>
      <c r="C38" s="16"/>
      <c r="D38" s="17"/>
      <c r="E38" s="17"/>
      <c r="F38" s="17"/>
      <c r="G38" s="17"/>
      <c r="H38" s="17"/>
      <c r="I38" s="18"/>
      <c r="K38" s="19"/>
      <c r="L38" s="87" t="s">
        <v>84</v>
      </c>
      <c r="M38" s="88"/>
      <c r="N38" s="88"/>
      <c r="O38" s="18"/>
    </row>
    <row r="39" spans="2:15" x14ac:dyDescent="0.3">
      <c r="B39" s="15"/>
      <c r="C39" s="76" t="s">
        <v>66</v>
      </c>
      <c r="D39" s="17"/>
      <c r="E39" s="17"/>
      <c r="F39" s="17"/>
      <c r="G39" s="17"/>
      <c r="H39" s="34">
        <f>IF(F36&gt;0,H35-F36,IF(F37&gt;0,H35-F37,H35))</f>
        <v>0</v>
      </c>
      <c r="I39" s="18"/>
      <c r="K39" s="90" t="s">
        <v>90</v>
      </c>
      <c r="L39" s="85" t="s">
        <v>85</v>
      </c>
      <c r="M39" s="85"/>
      <c r="N39" s="85"/>
      <c r="O39" s="18"/>
    </row>
    <row r="40" spans="2:15" x14ac:dyDescent="0.3">
      <c r="B40" s="15"/>
      <c r="C40" s="16"/>
      <c r="D40" s="17"/>
      <c r="E40" s="17"/>
      <c r="F40" s="17"/>
      <c r="G40" s="17"/>
      <c r="H40" s="17"/>
      <c r="I40" s="18"/>
      <c r="K40" s="90"/>
      <c r="L40" s="86" t="s">
        <v>86</v>
      </c>
      <c r="M40" s="86"/>
      <c r="N40" s="86"/>
      <c r="O40" s="18"/>
    </row>
    <row r="41" spans="2:15" x14ac:dyDescent="0.3">
      <c r="B41" s="15"/>
      <c r="C41" s="16" t="s">
        <v>74</v>
      </c>
      <c r="D41" s="31">
        <v>0</v>
      </c>
      <c r="E41" s="17"/>
      <c r="F41" s="80">
        <f>IF(D41&lt;=0,12,IF(D41&gt;12,12,12-D41))</f>
        <v>12</v>
      </c>
      <c r="G41" s="17"/>
      <c r="H41" s="17"/>
      <c r="I41" s="18"/>
      <c r="K41" s="19"/>
      <c r="L41" s="89" t="s">
        <v>87</v>
      </c>
      <c r="M41" s="89"/>
      <c r="N41" s="89"/>
      <c r="O41" s="18"/>
    </row>
    <row r="42" spans="2:15" x14ac:dyDescent="0.3">
      <c r="B42" s="15"/>
      <c r="C42" s="16"/>
      <c r="D42" s="17"/>
      <c r="E42" s="17"/>
      <c r="F42" s="17"/>
      <c r="G42" s="17"/>
      <c r="H42" s="17"/>
      <c r="I42" s="18"/>
      <c r="K42" s="90" t="s">
        <v>94</v>
      </c>
      <c r="L42" s="85" t="s">
        <v>89</v>
      </c>
      <c r="M42" s="85"/>
      <c r="N42" s="85"/>
      <c r="O42" s="18"/>
    </row>
    <row r="43" spans="2:15" x14ac:dyDescent="0.3">
      <c r="B43" s="15"/>
      <c r="C43" s="76" t="s">
        <v>80</v>
      </c>
      <c r="D43" s="17"/>
      <c r="E43" s="17"/>
      <c r="F43" s="17"/>
      <c r="G43" s="17"/>
      <c r="H43" s="34">
        <f>IF(H39&gt;0,(H39*F41)/12,0)</f>
        <v>0</v>
      </c>
      <c r="I43" s="18"/>
      <c r="K43" s="90"/>
      <c r="L43" s="86" t="s">
        <v>88</v>
      </c>
      <c r="M43" s="86"/>
      <c r="N43" s="86"/>
      <c r="O43" s="18"/>
    </row>
    <row r="44" spans="2:15" x14ac:dyDescent="0.3">
      <c r="B44" s="15"/>
      <c r="C44" s="16"/>
      <c r="D44" s="17"/>
      <c r="E44" s="17"/>
      <c r="F44" s="17"/>
      <c r="G44" s="17"/>
      <c r="H44" s="17"/>
      <c r="I44" s="18"/>
      <c r="K44" s="19"/>
      <c r="L44" s="89" t="s">
        <v>87</v>
      </c>
      <c r="M44" s="89"/>
      <c r="N44" s="89"/>
      <c r="O44" s="18"/>
    </row>
    <row r="45" spans="2:15" x14ac:dyDescent="0.3">
      <c r="B45" s="15"/>
      <c r="C45" s="75" t="s">
        <v>68</v>
      </c>
      <c r="D45" s="17"/>
      <c r="E45" s="17"/>
      <c r="F45" s="17"/>
      <c r="G45" s="17"/>
      <c r="H45" s="17"/>
      <c r="I45" s="18"/>
      <c r="K45" s="90" t="s">
        <v>95</v>
      </c>
      <c r="L45" s="85" t="s">
        <v>91</v>
      </c>
      <c r="M45" s="85"/>
      <c r="N45" s="85"/>
      <c r="O45" s="18"/>
    </row>
    <row r="46" spans="2:15" x14ac:dyDescent="0.3">
      <c r="B46" s="15"/>
      <c r="C46" s="16"/>
      <c r="D46" s="17"/>
      <c r="E46" s="17"/>
      <c r="F46" s="17"/>
      <c r="G46" s="17"/>
      <c r="H46" s="17"/>
      <c r="I46" s="18"/>
      <c r="K46" s="91"/>
      <c r="L46" s="85" t="s">
        <v>92</v>
      </c>
      <c r="M46" s="85"/>
      <c r="N46" s="85"/>
      <c r="O46" s="18"/>
    </row>
    <row r="47" spans="2:15" x14ac:dyDescent="0.3">
      <c r="B47" s="15"/>
      <c r="C47" s="16" t="s">
        <v>67</v>
      </c>
      <c r="D47" s="17"/>
      <c r="E47" s="17"/>
      <c r="F47" s="30">
        <v>0</v>
      </c>
      <c r="G47" s="17"/>
      <c r="H47" s="17"/>
      <c r="I47" s="18"/>
      <c r="K47" s="19"/>
      <c r="L47" s="89" t="s">
        <v>93</v>
      </c>
      <c r="M47" s="89"/>
      <c r="N47" s="89"/>
      <c r="O47" s="18"/>
    </row>
    <row r="48" spans="2:15" x14ac:dyDescent="0.3">
      <c r="B48" s="15"/>
      <c r="C48" s="16"/>
      <c r="D48" s="17"/>
      <c r="E48" s="17"/>
      <c r="F48" s="17"/>
      <c r="G48" s="17"/>
      <c r="H48" s="79">
        <f>MAX(F47,F49)</f>
        <v>0</v>
      </c>
      <c r="I48" s="18"/>
      <c r="K48" s="19"/>
      <c r="L48" s="85" t="s">
        <v>97</v>
      </c>
      <c r="M48" s="85"/>
      <c r="N48" s="85"/>
      <c r="O48" s="18"/>
    </row>
    <row r="49" spans="2:15" x14ac:dyDescent="0.3">
      <c r="B49" s="15"/>
      <c r="C49" s="16" t="s">
        <v>46</v>
      </c>
      <c r="D49" s="17"/>
      <c r="E49" s="17"/>
      <c r="F49" s="34">
        <f>H43</f>
        <v>0</v>
      </c>
      <c r="G49" s="17"/>
      <c r="H49" s="17"/>
      <c r="I49" s="18"/>
      <c r="K49" s="19"/>
      <c r="L49" s="86" t="s">
        <v>98</v>
      </c>
      <c r="M49" s="86"/>
      <c r="N49" s="86"/>
      <c r="O49" s="18"/>
    </row>
    <row r="50" spans="2:15" x14ac:dyDescent="0.3">
      <c r="B50" s="15"/>
      <c r="C50" s="16"/>
      <c r="D50" s="17"/>
      <c r="E50" s="17"/>
      <c r="F50" s="17"/>
      <c r="G50" s="17"/>
      <c r="H50" s="17"/>
      <c r="I50" s="18"/>
      <c r="K50" s="19"/>
      <c r="L50" s="86" t="s">
        <v>99</v>
      </c>
      <c r="M50" s="86"/>
      <c r="N50" s="86"/>
      <c r="O50" s="18"/>
    </row>
    <row r="51" spans="2:15" x14ac:dyDescent="0.3">
      <c r="B51" s="15"/>
      <c r="C51" s="76" t="s">
        <v>69</v>
      </c>
      <c r="D51" s="17"/>
      <c r="E51" s="17"/>
      <c r="F51" s="17"/>
      <c r="G51" s="17"/>
      <c r="H51" s="34">
        <f>MAX((F47+F26),(H43+F26))</f>
        <v>0</v>
      </c>
      <c r="I51" s="18"/>
      <c r="K51" s="19"/>
      <c r="L51" s="86" t="s">
        <v>100</v>
      </c>
      <c r="M51" s="86"/>
      <c r="N51" s="86"/>
      <c r="O51" s="18"/>
    </row>
    <row r="52" spans="2:15" x14ac:dyDescent="0.3">
      <c r="B52" s="15"/>
      <c r="C52" s="16"/>
      <c r="D52" s="17"/>
      <c r="E52" s="17"/>
      <c r="F52" s="17"/>
      <c r="G52" s="17"/>
      <c r="H52" s="17"/>
      <c r="I52" s="18"/>
      <c r="K52" s="19"/>
      <c r="L52" s="86" t="s">
        <v>101</v>
      </c>
      <c r="M52" s="86"/>
      <c r="N52" s="86"/>
      <c r="O52" s="18"/>
    </row>
    <row r="53" spans="2:15" x14ac:dyDescent="0.3">
      <c r="B53" s="15"/>
      <c r="C53" s="16" t="s">
        <v>76</v>
      </c>
      <c r="D53" s="17"/>
      <c r="E53" s="17"/>
      <c r="F53" s="17"/>
      <c r="G53" s="17"/>
      <c r="H53" s="34">
        <f>N22</f>
        <v>0</v>
      </c>
      <c r="I53" s="18"/>
      <c r="K53" s="19"/>
      <c r="L53" s="86" t="s">
        <v>102</v>
      </c>
      <c r="M53" s="86"/>
      <c r="N53" s="86"/>
      <c r="O53" s="18"/>
    </row>
    <row r="54" spans="2:15" ht="17.25" thickBot="1" x14ac:dyDescent="0.35">
      <c r="B54" s="27"/>
      <c r="C54" s="28"/>
      <c r="D54" s="23"/>
      <c r="E54" s="23"/>
      <c r="F54" s="23"/>
      <c r="G54" s="23"/>
      <c r="H54" s="23"/>
      <c r="I54" s="24"/>
      <c r="K54" s="22"/>
      <c r="L54" s="23"/>
      <c r="M54" s="23"/>
      <c r="N54" s="23"/>
      <c r="O54" s="24"/>
    </row>
  </sheetData>
  <sheetProtection algorithmName="SHA-512" hashValue="GuMl0LQAb+7QeEIon3wcYDWAMPMhACEL8xpCxVW6o7S7RyT2gvV+2VEkOakiSrnsdkVogud7cygmwk+DUnIPnw==" saltValue="G+Asmm6LlB4JG4hgX+oIgw==" spinCount="100000" sheet="1" selectLockedCells="1"/>
  <mergeCells count="26">
    <mergeCell ref="L49:N49"/>
    <mergeCell ref="L50:N50"/>
    <mergeCell ref="L51:N51"/>
    <mergeCell ref="L52:N52"/>
    <mergeCell ref="L53:N53"/>
    <mergeCell ref="L47:N47"/>
    <mergeCell ref="L48:N48"/>
    <mergeCell ref="K45:K46"/>
    <mergeCell ref="K42:K43"/>
    <mergeCell ref="K39:K40"/>
    <mergeCell ref="L42:N42"/>
    <mergeCell ref="L43:N43"/>
    <mergeCell ref="L41:N41"/>
    <mergeCell ref="L45:N45"/>
    <mergeCell ref="L46:N46"/>
    <mergeCell ref="L44:N44"/>
    <mergeCell ref="L36:N36"/>
    <mergeCell ref="L37:N37"/>
    <mergeCell ref="L38:N38"/>
    <mergeCell ref="L39:N39"/>
    <mergeCell ref="L40:N40"/>
    <mergeCell ref="L6:N6"/>
    <mergeCell ref="B2:O2"/>
    <mergeCell ref="B3:O3"/>
    <mergeCell ref="F6:H6"/>
    <mergeCell ref="L34:N34"/>
  </mergeCells>
  <conditionalFormatting sqref="F47">
    <cfRule type="cellIs" dxfId="7" priority="9" operator="lessThan">
      <formula>0</formula>
    </cfRule>
  </conditionalFormatting>
  <conditionalFormatting sqref="H48">
    <cfRule type="expression" dxfId="6" priority="1">
      <formula>$F$47&gt;$F$49</formula>
    </cfRule>
    <cfRule type="expression" dxfId="5" priority="2">
      <formula>$F$47&lt;$F$49</formula>
    </cfRule>
  </conditionalFormatting>
  <conditionalFormatting sqref="N8">
    <cfRule type="cellIs" dxfId="4" priority="8" operator="lessThan">
      <formula>0</formula>
    </cfRule>
  </conditionalFormatting>
  <conditionalFormatting sqref="N12">
    <cfRule type="cellIs" dxfId="3" priority="7" operator="lessThan">
      <formula>0</formula>
    </cfRule>
  </conditionalFormatting>
  <conditionalFormatting sqref="N26">
    <cfRule type="cellIs" dxfId="2" priority="3" operator="greaterThan">
      <formula>0</formula>
    </cfRule>
  </conditionalFormatting>
  <conditionalFormatting sqref="N28">
    <cfRule type="cellIs" dxfId="1" priority="5" operator="greaterThan">
      <formula>0</formula>
    </cfRule>
  </conditionalFormatting>
  <conditionalFormatting sqref="N30">
    <cfRule type="cellIs" dxfId="0" priority="4" operator="greaterThan">
      <formula>0</formula>
    </cfRule>
  </conditionalFormatting>
  <dataValidations count="1">
    <dataValidation type="list" allowBlank="1" showInputMessage="1" showErrorMessage="1" sqref="D35:E36 D37">
      <formula1>$AD$19:$AD$20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P46"/>
  <sheetViews>
    <sheetView showZeros="0" workbookViewId="0">
      <selection activeCell="D4" sqref="D4"/>
    </sheetView>
  </sheetViews>
  <sheetFormatPr defaultRowHeight="16.5" x14ac:dyDescent="0.3"/>
  <cols>
    <col min="1" max="1" width="9" style="38"/>
    <col min="2" max="2" width="2.625" style="38" customWidth="1"/>
    <col min="3" max="3" width="44" style="38" bestFit="1" customWidth="1"/>
    <col min="4" max="7" width="12.625" style="38" customWidth="1"/>
    <col min="8" max="8" width="2.625" style="38" customWidth="1"/>
    <col min="9" max="9" width="12.625" style="38" customWidth="1"/>
    <col min="10" max="10" width="13.625" style="38" hidden="1" customWidth="1"/>
    <col min="11" max="11" width="14" style="38" hidden="1" customWidth="1"/>
    <col min="12" max="12" width="14.75" style="38" hidden="1" customWidth="1"/>
    <col min="13" max="13" width="12.75" style="38" hidden="1" customWidth="1"/>
    <col min="14" max="14" width="15.5" style="38" hidden="1" customWidth="1"/>
    <col min="15" max="15" width="15.75" style="38" hidden="1" customWidth="1"/>
    <col min="16" max="16" width="12.125" style="38" hidden="1" customWidth="1"/>
    <col min="17" max="21" width="12.625" style="38" customWidth="1"/>
    <col min="22" max="16384" width="9" style="38"/>
  </cols>
  <sheetData>
    <row r="2" spans="2:16" ht="17.25" thickBot="1" x14ac:dyDescent="0.35"/>
    <row r="3" spans="2:16" x14ac:dyDescent="0.3">
      <c r="B3" s="14"/>
      <c r="C3" s="12"/>
      <c r="D3" s="12"/>
      <c r="E3" s="12"/>
      <c r="F3" s="12"/>
      <c r="G3" s="12"/>
      <c r="H3" s="13"/>
      <c r="J3" s="1"/>
      <c r="K3" s="2"/>
      <c r="L3" s="2"/>
      <c r="M3" s="2"/>
      <c r="N3" s="2"/>
      <c r="O3" s="2"/>
      <c r="P3" s="3"/>
    </row>
    <row r="4" spans="2:16" x14ac:dyDescent="0.3">
      <c r="B4" s="19"/>
      <c r="C4" s="17" t="s">
        <v>0</v>
      </c>
      <c r="D4" s="30">
        <v>10920</v>
      </c>
      <c r="E4" s="17"/>
      <c r="F4" s="17"/>
      <c r="G4" s="17"/>
      <c r="H4" s="18"/>
      <c r="J4" s="4"/>
      <c r="K4" s="92" t="s">
        <v>41</v>
      </c>
      <c r="L4" s="92"/>
      <c r="M4" s="92"/>
      <c r="N4" s="92"/>
      <c r="O4" s="92"/>
      <c r="P4" s="5"/>
    </row>
    <row r="5" spans="2:16" x14ac:dyDescent="0.3">
      <c r="B5" s="19"/>
      <c r="C5" s="17"/>
      <c r="D5" s="17"/>
      <c r="E5" s="17"/>
      <c r="F5" s="17"/>
      <c r="G5" s="17"/>
      <c r="H5" s="18"/>
      <c r="J5" s="4"/>
      <c r="K5" s="6"/>
      <c r="L5" s="6"/>
      <c r="M5" s="6"/>
      <c r="N5" s="6"/>
      <c r="O5" s="6"/>
      <c r="P5" s="5"/>
    </row>
    <row r="6" spans="2:16" x14ac:dyDescent="0.3">
      <c r="B6" s="19"/>
      <c r="C6" s="17" t="s">
        <v>16</v>
      </c>
      <c r="D6" s="58" t="s">
        <v>21</v>
      </c>
      <c r="E6" s="62">
        <v>0</v>
      </c>
      <c r="F6" s="17"/>
      <c r="G6" s="65">
        <f>D4</f>
        <v>10920</v>
      </c>
      <c r="H6" s="18"/>
      <c r="J6" s="4"/>
      <c r="K6" s="44" t="s">
        <v>33</v>
      </c>
      <c r="L6" s="44" t="s">
        <v>38</v>
      </c>
      <c r="M6" s="44" t="s">
        <v>31</v>
      </c>
      <c r="N6" s="44" t="s">
        <v>35</v>
      </c>
      <c r="O6" s="44" t="s">
        <v>35</v>
      </c>
      <c r="P6" s="5"/>
    </row>
    <row r="7" spans="2:16" x14ac:dyDescent="0.3">
      <c r="B7" s="19"/>
      <c r="C7" s="17" t="s">
        <v>17</v>
      </c>
      <c r="D7" s="59" t="s">
        <v>22</v>
      </c>
      <c r="E7" s="61">
        <v>0</v>
      </c>
      <c r="F7" s="17"/>
      <c r="G7" s="66">
        <f>D4</f>
        <v>10920</v>
      </c>
      <c r="H7" s="18"/>
      <c r="J7" s="4"/>
      <c r="K7" s="44" t="s">
        <v>40</v>
      </c>
      <c r="L7" s="44" t="s">
        <v>39</v>
      </c>
      <c r="M7" s="44" t="s">
        <v>34</v>
      </c>
      <c r="N7" s="44" t="s">
        <v>36</v>
      </c>
      <c r="O7" s="44" t="s">
        <v>37</v>
      </c>
      <c r="P7" s="5"/>
    </row>
    <row r="8" spans="2:16" x14ac:dyDescent="0.3">
      <c r="B8" s="19"/>
      <c r="C8" s="17" t="s">
        <v>18</v>
      </c>
      <c r="D8" s="59" t="s">
        <v>23</v>
      </c>
      <c r="E8" s="61">
        <v>0.1</v>
      </c>
      <c r="F8" s="63">
        <f>G7*E8</f>
        <v>1092</v>
      </c>
      <c r="G8" s="66">
        <f>G7+F8</f>
        <v>12012</v>
      </c>
      <c r="H8" s="18"/>
      <c r="J8" s="4"/>
      <c r="K8" s="46">
        <v>10000</v>
      </c>
      <c r="L8" s="47">
        <v>0.09</v>
      </c>
      <c r="M8" s="48">
        <f>K8*L8</f>
        <v>900</v>
      </c>
      <c r="N8" s="48">
        <f>K8</f>
        <v>10000</v>
      </c>
      <c r="O8" s="49">
        <f>M8</f>
        <v>900</v>
      </c>
      <c r="P8" s="5"/>
    </row>
    <row r="9" spans="2:16" x14ac:dyDescent="0.3">
      <c r="B9" s="19"/>
      <c r="C9" s="17" t="s">
        <v>19</v>
      </c>
      <c r="D9" s="59" t="s">
        <v>24</v>
      </c>
      <c r="E9" s="61">
        <v>0.1</v>
      </c>
      <c r="F9" s="64">
        <f>G8*E9</f>
        <v>1201.2</v>
      </c>
      <c r="G9" s="66">
        <f>G8+F9</f>
        <v>13213.2</v>
      </c>
      <c r="H9" s="18"/>
      <c r="J9" s="4"/>
      <c r="K9" s="50">
        <v>10000</v>
      </c>
      <c r="L9" s="51">
        <v>0.22</v>
      </c>
      <c r="M9" s="52">
        <f t="shared" ref="M9:M11" si="0">K9*L9</f>
        <v>2200</v>
      </c>
      <c r="N9" s="52">
        <f>N8+K9</f>
        <v>20000</v>
      </c>
      <c r="O9" s="53">
        <f>O8+M9</f>
        <v>3100</v>
      </c>
      <c r="P9" s="5"/>
    </row>
    <row r="10" spans="2:16" x14ac:dyDescent="0.3">
      <c r="B10" s="19"/>
      <c r="C10" s="17" t="s">
        <v>20</v>
      </c>
      <c r="D10" s="59" t="s">
        <v>25</v>
      </c>
      <c r="E10" s="61">
        <v>0.1</v>
      </c>
      <c r="F10" s="64">
        <f>G9*E10</f>
        <v>1321.3200000000002</v>
      </c>
      <c r="G10" s="66">
        <f>G9+F10</f>
        <v>14534.52</v>
      </c>
      <c r="H10" s="18"/>
      <c r="J10" s="4"/>
      <c r="K10" s="50">
        <v>10000</v>
      </c>
      <c r="L10" s="51">
        <v>0.28000000000000003</v>
      </c>
      <c r="M10" s="52">
        <f t="shared" si="0"/>
        <v>2800.0000000000005</v>
      </c>
      <c r="N10" s="52">
        <f t="shared" ref="N10:N11" si="1">N9+K10</f>
        <v>30000</v>
      </c>
      <c r="O10" s="53">
        <f t="shared" ref="O10:O11" si="2">O9+M10</f>
        <v>5900</v>
      </c>
      <c r="P10" s="5"/>
    </row>
    <row r="11" spans="2:16" x14ac:dyDescent="0.3">
      <c r="B11" s="19"/>
      <c r="C11" s="17" t="s">
        <v>1</v>
      </c>
      <c r="D11" s="60">
        <v>50000</v>
      </c>
      <c r="E11" s="17"/>
      <c r="F11" s="17"/>
      <c r="G11" s="17"/>
      <c r="H11" s="18"/>
      <c r="J11" s="4"/>
      <c r="K11" s="50">
        <v>10000</v>
      </c>
      <c r="L11" s="51">
        <v>0.36</v>
      </c>
      <c r="M11" s="52">
        <f t="shared" si="0"/>
        <v>3600</v>
      </c>
      <c r="N11" s="52">
        <f t="shared" si="1"/>
        <v>40000</v>
      </c>
      <c r="O11" s="53">
        <f t="shared" si="2"/>
        <v>9500</v>
      </c>
      <c r="P11" s="5"/>
    </row>
    <row r="12" spans="2:16" x14ac:dyDescent="0.3">
      <c r="B12" s="19"/>
      <c r="C12" s="17" t="s">
        <v>79</v>
      </c>
      <c r="D12" s="60">
        <v>30000</v>
      </c>
      <c r="E12" s="17"/>
      <c r="F12" s="17"/>
      <c r="G12" s="17"/>
      <c r="H12" s="18"/>
      <c r="J12" s="4"/>
      <c r="K12" s="54"/>
      <c r="L12" s="55">
        <v>0.44</v>
      </c>
      <c r="M12" s="56"/>
      <c r="N12" s="56"/>
      <c r="O12" s="57"/>
      <c r="P12" s="5"/>
    </row>
    <row r="13" spans="2:16" x14ac:dyDescent="0.3">
      <c r="B13" s="19"/>
      <c r="C13" s="17" t="s">
        <v>78</v>
      </c>
      <c r="D13" s="60">
        <v>15000</v>
      </c>
      <c r="E13" s="17"/>
      <c r="F13" s="17"/>
      <c r="G13" s="17"/>
      <c r="H13" s="18"/>
      <c r="J13" s="4"/>
      <c r="K13" s="6"/>
      <c r="L13" s="6"/>
      <c r="M13" s="6"/>
      <c r="N13" s="6"/>
      <c r="O13" s="6"/>
      <c r="P13" s="5"/>
    </row>
    <row r="14" spans="2:16" x14ac:dyDescent="0.3">
      <c r="B14" s="19"/>
      <c r="C14" s="17" t="s">
        <v>7</v>
      </c>
      <c r="D14" s="61">
        <v>0.1</v>
      </c>
      <c r="E14" s="17"/>
      <c r="F14" s="17"/>
      <c r="G14" s="17"/>
      <c r="H14" s="18"/>
      <c r="J14" s="4"/>
      <c r="K14" s="44" t="s">
        <v>30</v>
      </c>
      <c r="L14" s="6"/>
      <c r="M14" s="44" t="s">
        <v>31</v>
      </c>
      <c r="N14" s="6"/>
      <c r="O14" s="6"/>
      <c r="P14" s="5"/>
    </row>
    <row r="15" spans="2:16" x14ac:dyDescent="0.3">
      <c r="B15" s="19"/>
      <c r="C15" s="17" t="s">
        <v>44</v>
      </c>
      <c r="D15" s="61">
        <v>0.05</v>
      </c>
      <c r="E15" s="17"/>
      <c r="F15" s="17"/>
      <c r="G15" s="17"/>
      <c r="H15" s="18"/>
      <c r="J15" s="4"/>
      <c r="K15" s="45">
        <f>Υπολογισμοί!N14</f>
        <v>0</v>
      </c>
      <c r="L15" s="6"/>
      <c r="M15" s="45">
        <f>IF(K15&lt;=N8,K15*L8,IF(K15&lt;=N9,O8+(K15-N8)*L9,IF(K15&lt;=N10,O9+(K15-N9)*L10,IF(K15&lt;=N11,O10+(K15-N10)*L11,IF(K15&gt;N11,O11+(K15-N11)*L12)))))</f>
        <v>0</v>
      </c>
      <c r="N15" s="6"/>
      <c r="O15" s="6"/>
      <c r="P15" s="5"/>
    </row>
    <row r="16" spans="2:16" ht="17.25" thickBot="1" x14ac:dyDescent="0.35">
      <c r="B16" s="19"/>
      <c r="C16" s="17"/>
      <c r="D16" s="69">
        <v>0</v>
      </c>
      <c r="E16" s="17"/>
      <c r="F16" s="17"/>
      <c r="G16" s="17"/>
      <c r="H16" s="18"/>
      <c r="J16" s="7"/>
      <c r="K16" s="8"/>
      <c r="L16" s="8"/>
      <c r="M16" s="8"/>
      <c r="N16" s="8"/>
      <c r="O16" s="8"/>
      <c r="P16" s="9"/>
    </row>
    <row r="17" spans="2:16" ht="17.25" thickBot="1" x14ac:dyDescent="0.35">
      <c r="B17" s="19"/>
      <c r="C17" s="17"/>
      <c r="D17" s="25">
        <v>0</v>
      </c>
      <c r="E17" s="17"/>
      <c r="F17" s="17"/>
      <c r="G17" s="17"/>
      <c r="H17" s="18"/>
    </row>
    <row r="18" spans="2:16" x14ac:dyDescent="0.3">
      <c r="B18" s="19"/>
      <c r="C18" s="17" t="s">
        <v>32</v>
      </c>
      <c r="D18" s="62">
        <v>0.3</v>
      </c>
      <c r="E18" s="93" t="s">
        <v>71</v>
      </c>
      <c r="F18" s="93"/>
      <c r="G18" s="67">
        <v>20000</v>
      </c>
      <c r="H18" s="18"/>
      <c r="J18" s="1"/>
      <c r="K18" s="2"/>
      <c r="L18" s="2"/>
      <c r="M18" s="2"/>
      <c r="N18" s="2"/>
      <c r="O18" s="2"/>
      <c r="P18" s="3"/>
    </row>
    <row r="19" spans="2:16" ht="17.25" thickBot="1" x14ac:dyDescent="0.35">
      <c r="B19" s="22"/>
      <c r="C19" s="23"/>
      <c r="D19" s="23"/>
      <c r="E19" s="23"/>
      <c r="F19" s="23"/>
      <c r="G19" s="23"/>
      <c r="H19" s="24"/>
      <c r="J19" s="4"/>
      <c r="K19" s="92" t="s">
        <v>42</v>
      </c>
      <c r="L19" s="92"/>
      <c r="M19" s="92"/>
      <c r="N19" s="92"/>
      <c r="O19" s="92"/>
      <c r="P19" s="5"/>
    </row>
    <row r="20" spans="2:16" x14ac:dyDescent="0.3">
      <c r="J20" s="4"/>
      <c r="K20" s="6"/>
      <c r="L20" s="6"/>
      <c r="M20" s="6"/>
      <c r="N20" s="6"/>
      <c r="O20" s="6"/>
      <c r="P20" s="5"/>
    </row>
    <row r="21" spans="2:16" x14ac:dyDescent="0.3">
      <c r="J21" s="4"/>
      <c r="K21" s="44" t="s">
        <v>33</v>
      </c>
      <c r="L21" s="44" t="s">
        <v>38</v>
      </c>
      <c r="M21" s="44" t="s">
        <v>31</v>
      </c>
      <c r="N21" s="44" t="s">
        <v>35</v>
      </c>
      <c r="O21" s="44" t="s">
        <v>35</v>
      </c>
      <c r="P21" s="5"/>
    </row>
    <row r="22" spans="2:16" x14ac:dyDescent="0.3">
      <c r="J22" s="4"/>
      <c r="K22" s="44" t="s">
        <v>40</v>
      </c>
      <c r="L22" s="44" t="s">
        <v>39</v>
      </c>
      <c r="M22" s="44" t="s">
        <v>34</v>
      </c>
      <c r="N22" s="44" t="s">
        <v>36</v>
      </c>
      <c r="O22" s="44" t="s">
        <v>37</v>
      </c>
      <c r="P22" s="5"/>
    </row>
    <row r="23" spans="2:16" x14ac:dyDescent="0.3">
      <c r="J23" s="4"/>
      <c r="K23" s="46">
        <v>10000</v>
      </c>
      <c r="L23" s="47">
        <v>0.09</v>
      </c>
      <c r="M23" s="48">
        <f>K23*L23</f>
        <v>900</v>
      </c>
      <c r="N23" s="48">
        <f>K23</f>
        <v>10000</v>
      </c>
      <c r="O23" s="49">
        <f>M23</f>
        <v>900</v>
      </c>
      <c r="P23" s="5"/>
    </row>
    <row r="24" spans="2:16" x14ac:dyDescent="0.3">
      <c r="J24" s="4"/>
      <c r="K24" s="50">
        <v>10000</v>
      </c>
      <c r="L24" s="51">
        <v>0.22</v>
      </c>
      <c r="M24" s="52">
        <f t="shared" ref="M24:M26" si="3">K24*L24</f>
        <v>2200</v>
      </c>
      <c r="N24" s="52">
        <f>N23+K24</f>
        <v>20000</v>
      </c>
      <c r="O24" s="53">
        <f>O23+M24</f>
        <v>3100</v>
      </c>
      <c r="P24" s="5"/>
    </row>
    <row r="25" spans="2:16" x14ac:dyDescent="0.3">
      <c r="J25" s="4"/>
      <c r="K25" s="50">
        <v>10000</v>
      </c>
      <c r="L25" s="51">
        <v>0.28000000000000003</v>
      </c>
      <c r="M25" s="52">
        <f t="shared" si="3"/>
        <v>2800.0000000000005</v>
      </c>
      <c r="N25" s="52">
        <f t="shared" ref="N25:N26" si="4">N24+K25</f>
        <v>30000</v>
      </c>
      <c r="O25" s="53">
        <f t="shared" ref="O25:O26" si="5">O24+M25</f>
        <v>5900</v>
      </c>
      <c r="P25" s="5"/>
    </row>
    <row r="26" spans="2:16" x14ac:dyDescent="0.3">
      <c r="J26" s="4"/>
      <c r="K26" s="50">
        <v>10000</v>
      </c>
      <c r="L26" s="51">
        <v>0.36</v>
      </c>
      <c r="M26" s="52">
        <f t="shared" si="3"/>
        <v>3600</v>
      </c>
      <c r="N26" s="52">
        <f t="shared" si="4"/>
        <v>40000</v>
      </c>
      <c r="O26" s="53">
        <f t="shared" si="5"/>
        <v>9500</v>
      </c>
      <c r="P26" s="5"/>
    </row>
    <row r="27" spans="2:16" x14ac:dyDescent="0.3">
      <c r="J27" s="4"/>
      <c r="K27" s="54"/>
      <c r="L27" s="55">
        <v>0.44</v>
      </c>
      <c r="M27" s="56"/>
      <c r="N27" s="56"/>
      <c r="O27" s="57"/>
      <c r="P27" s="5"/>
    </row>
    <row r="28" spans="2:16" x14ac:dyDescent="0.3">
      <c r="J28" s="4"/>
      <c r="K28" s="6"/>
      <c r="L28" s="6"/>
      <c r="M28" s="6"/>
      <c r="N28" s="6"/>
      <c r="O28" s="6"/>
      <c r="P28" s="5"/>
    </row>
    <row r="29" spans="2:16" x14ac:dyDescent="0.3">
      <c r="J29" s="4"/>
      <c r="K29" s="44" t="s">
        <v>30</v>
      </c>
      <c r="L29" s="6"/>
      <c r="M29" s="44" t="s">
        <v>31</v>
      </c>
      <c r="N29" s="6"/>
      <c r="O29" s="6"/>
      <c r="P29" s="5"/>
    </row>
    <row r="30" spans="2:16" x14ac:dyDescent="0.3">
      <c r="J30" s="4"/>
      <c r="K30" s="45">
        <f>IF(Υπολογισμοί!F47&lt;0,Υπολογισμοί!D10,Υπολογισμοί!D10+Υπολογισμοί!F47)</f>
        <v>0</v>
      </c>
      <c r="L30" s="6"/>
      <c r="M30" s="45">
        <f>IF(K30&lt;=N23,K30*L23,IF(K30&lt;=N24,O23+(K30-N23)*L24,IF(K30&lt;=N25,O24+(K30-N24)*L25,IF(K30&lt;=N26,O25+(K30-N25)*L26,IF(K30&gt;N26,O26+(K30-N26)*L27)))))</f>
        <v>0</v>
      </c>
      <c r="N30" s="6"/>
      <c r="O30" s="6"/>
      <c r="P30" s="5"/>
    </row>
    <row r="31" spans="2:16" ht="17.25" thickBot="1" x14ac:dyDescent="0.35">
      <c r="J31" s="7"/>
      <c r="K31" s="8"/>
      <c r="L31" s="8"/>
      <c r="M31" s="8"/>
      <c r="N31" s="8"/>
      <c r="O31" s="8"/>
      <c r="P31" s="9"/>
    </row>
    <row r="32" spans="2:16" ht="17.25" thickBot="1" x14ac:dyDescent="0.35"/>
    <row r="33" spans="10:16" x14ac:dyDescent="0.3">
      <c r="J33" s="1"/>
      <c r="K33" s="2"/>
      <c r="L33" s="2"/>
      <c r="M33" s="2"/>
      <c r="N33" s="2"/>
      <c r="O33" s="2"/>
      <c r="P33" s="3"/>
    </row>
    <row r="34" spans="10:16" x14ac:dyDescent="0.3">
      <c r="J34" s="4"/>
      <c r="K34" s="92" t="s">
        <v>43</v>
      </c>
      <c r="L34" s="92"/>
      <c r="M34" s="92"/>
      <c r="N34" s="92"/>
      <c r="O34" s="92"/>
      <c r="P34" s="5"/>
    </row>
    <row r="35" spans="10:16" x14ac:dyDescent="0.3">
      <c r="J35" s="4"/>
      <c r="K35" s="6"/>
      <c r="L35" s="6"/>
      <c r="M35" s="6"/>
      <c r="N35" s="6"/>
      <c r="O35" s="6"/>
      <c r="P35" s="5"/>
    </row>
    <row r="36" spans="10:16" x14ac:dyDescent="0.3">
      <c r="J36" s="4"/>
      <c r="K36" s="44" t="s">
        <v>33</v>
      </c>
      <c r="L36" s="44" t="s">
        <v>38</v>
      </c>
      <c r="M36" s="44" t="s">
        <v>31</v>
      </c>
      <c r="N36" s="44" t="s">
        <v>35</v>
      </c>
      <c r="O36" s="44" t="s">
        <v>35</v>
      </c>
      <c r="P36" s="5"/>
    </row>
    <row r="37" spans="10:16" x14ac:dyDescent="0.3">
      <c r="J37" s="4"/>
      <c r="K37" s="44" t="s">
        <v>40</v>
      </c>
      <c r="L37" s="44" t="s">
        <v>39</v>
      </c>
      <c r="M37" s="44" t="s">
        <v>34</v>
      </c>
      <c r="N37" s="44" t="s">
        <v>36</v>
      </c>
      <c r="O37" s="44" t="s">
        <v>37</v>
      </c>
      <c r="P37" s="5"/>
    </row>
    <row r="38" spans="10:16" x14ac:dyDescent="0.3">
      <c r="J38" s="4"/>
      <c r="K38" s="46">
        <v>10000</v>
      </c>
      <c r="L38" s="47">
        <v>0.09</v>
      </c>
      <c r="M38" s="48">
        <f>K38*L38</f>
        <v>900</v>
      </c>
      <c r="N38" s="48">
        <f>K38</f>
        <v>10000</v>
      </c>
      <c r="O38" s="49">
        <f>M38</f>
        <v>900</v>
      </c>
      <c r="P38" s="5"/>
    </row>
    <row r="39" spans="10:16" x14ac:dyDescent="0.3">
      <c r="J39" s="4"/>
      <c r="K39" s="50">
        <v>10000</v>
      </c>
      <c r="L39" s="51">
        <v>0.22</v>
      </c>
      <c r="M39" s="52">
        <f t="shared" ref="M39:M41" si="6">K39*L39</f>
        <v>2200</v>
      </c>
      <c r="N39" s="52">
        <f>N38+K39</f>
        <v>20000</v>
      </c>
      <c r="O39" s="53">
        <f>O38+M39</f>
        <v>3100</v>
      </c>
      <c r="P39" s="5"/>
    </row>
    <row r="40" spans="10:16" x14ac:dyDescent="0.3">
      <c r="J40" s="4"/>
      <c r="K40" s="50">
        <v>10000</v>
      </c>
      <c r="L40" s="51">
        <v>0.28000000000000003</v>
      </c>
      <c r="M40" s="52">
        <f t="shared" si="6"/>
        <v>2800.0000000000005</v>
      </c>
      <c r="N40" s="52">
        <f t="shared" ref="N40:N41" si="7">N39+K40</f>
        <v>30000</v>
      </c>
      <c r="O40" s="53">
        <f t="shared" ref="O40:O41" si="8">O39+M40</f>
        <v>5900</v>
      </c>
      <c r="P40" s="5"/>
    </row>
    <row r="41" spans="10:16" x14ac:dyDescent="0.3">
      <c r="J41" s="4"/>
      <c r="K41" s="50">
        <v>10000</v>
      </c>
      <c r="L41" s="51">
        <v>0.36</v>
      </c>
      <c r="M41" s="52">
        <f t="shared" si="6"/>
        <v>3600</v>
      </c>
      <c r="N41" s="52">
        <f t="shared" si="7"/>
        <v>40000</v>
      </c>
      <c r="O41" s="53">
        <f t="shared" si="8"/>
        <v>9500</v>
      </c>
      <c r="P41" s="5"/>
    </row>
    <row r="42" spans="10:16" x14ac:dyDescent="0.3">
      <c r="J42" s="4"/>
      <c r="K42" s="54"/>
      <c r="L42" s="55">
        <v>0.44</v>
      </c>
      <c r="M42" s="56"/>
      <c r="N42" s="56"/>
      <c r="O42" s="57"/>
      <c r="P42" s="5"/>
    </row>
    <row r="43" spans="10:16" x14ac:dyDescent="0.3">
      <c r="J43" s="4"/>
      <c r="K43" s="6"/>
      <c r="L43" s="6"/>
      <c r="M43" s="6"/>
      <c r="N43" s="6"/>
      <c r="O43" s="6"/>
      <c r="P43" s="5"/>
    </row>
    <row r="44" spans="10:16" x14ac:dyDescent="0.3">
      <c r="J44" s="4"/>
      <c r="K44" s="44" t="s">
        <v>30</v>
      </c>
      <c r="L44" s="6"/>
      <c r="M44" s="44" t="s">
        <v>31</v>
      </c>
      <c r="N44" s="6"/>
      <c r="O44" s="6"/>
      <c r="P44" s="5"/>
    </row>
    <row r="45" spans="10:16" x14ac:dyDescent="0.3">
      <c r="J45" s="4"/>
      <c r="K45" s="45">
        <f>Υπολογισμοί!D11</f>
        <v>0</v>
      </c>
      <c r="L45" s="6"/>
      <c r="M45" s="45">
        <f>IF(K45&lt;=N38,K45*L38,IF(K45&lt;=N39,O38+(K45-N38)*L39,IF(K45&lt;=N40,O39+(K45-N39)*L40,IF(K45&lt;=N41,O40+(K45-N40)*L41,IF(K45&gt;N41,O41+(K45-N41)*L42)))))</f>
        <v>0</v>
      </c>
      <c r="N45" s="6"/>
      <c r="O45" s="6"/>
      <c r="P45" s="5"/>
    </row>
    <row r="46" spans="10:16" ht="17.25" thickBot="1" x14ac:dyDescent="0.35">
      <c r="J46" s="7"/>
      <c r="K46" s="8"/>
      <c r="L46" s="8"/>
      <c r="M46" s="8"/>
      <c r="N46" s="8"/>
      <c r="O46" s="8"/>
      <c r="P46" s="9"/>
    </row>
  </sheetData>
  <sheetProtection algorithmName="SHA-512" hashValue="v+VstVGN73c0mMpO/3E8GPc0hl2pFeqZ9u7e3cRNE1Pg5bkKQ42zEboPuGZguUhLOzR21JdQ61Q9NGo7tsfbUg==" saltValue="Y66iqn3THpN2f7kKxUIJhA==" spinCount="100000" sheet="1" selectLockedCells="1"/>
  <mergeCells count="4">
    <mergeCell ref="K4:O4"/>
    <mergeCell ref="K19:O19"/>
    <mergeCell ref="K34:O34"/>
    <mergeCell ref="E18:F1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Υπολογισμοί</vt:lpstr>
      <vt:lpstr>Παράμετροι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Κορομηλάς</dc:creator>
  <cp:lastModifiedBy>Ανδρομάχη Παύλου</cp:lastModifiedBy>
  <dcterms:created xsi:type="dcterms:W3CDTF">2023-11-20T07:47:59Z</dcterms:created>
  <dcterms:modified xsi:type="dcterms:W3CDTF">2023-12-22T09:00:15Z</dcterms:modified>
</cp:coreProperties>
</file>